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y\Desktop\quarter reports\2022-2023\3RD QUARTER\final\"/>
    </mc:Choice>
  </mc:AlternateContent>
  <bookViews>
    <workbookView xWindow="-110" yWindow="-110" windowWidth="19420" windowHeight="10420" tabRatio="672" firstSheet="11" activeTab="13"/>
  </bookViews>
  <sheets>
    <sheet name="Notes" sheetId="4" r:id="rId1"/>
    <sheet name="Receipts &amp; Payments" sheetId="1" r:id="rId2"/>
    <sheet name="Assets" sheetId="2" r:id="rId3"/>
    <sheet name="Cash flow statement" sheetId="9" r:id="rId4"/>
    <sheet name="Stmt of approp combined" sheetId="5" r:id="rId5"/>
    <sheet name="Stmt of approp Development" sheetId="16" r:id="rId6"/>
    <sheet name="Stmt of approp Recurrent" sheetId="15" r:id="rId7"/>
    <sheet name="ACQUISTION OF ASSETS" sheetId="50" r:id="rId8"/>
    <sheet name="APPROP DEV" sheetId="37" r:id="rId9"/>
    <sheet name="APPROP REC" sheetId="32" r:id="rId10"/>
    <sheet name="PENDING BILLS" sheetId="47" r:id="rId11"/>
    <sheet name="CLASSF-REC" sheetId="62" r:id="rId12"/>
    <sheet name="IMPRESTS Q3" sheetId="61" r:id="rId13"/>
    <sheet name="Sheet2" sheetId="63" r:id="rId14"/>
    <sheet name="IMPRESTS 2" sheetId="53" r:id="rId15"/>
    <sheet name="County own revenue" sheetId="44" r:id="rId16"/>
    <sheet name="Sheet3" sheetId="58" r:id="rId17"/>
    <sheet name="TRANSFERS TO COUNTY ASSEMBLY" sheetId="49" r:id="rId18"/>
    <sheet name="CLASSIFICATION REC" sheetId="35" r:id="rId19"/>
    <sheet name="Clasify DEV" sheetId="36" r:id="rId20"/>
    <sheet name="Analysis" sheetId="43" r:id="rId21"/>
    <sheet name="Annex of Fixed Assets" sheetId="30" r:id="rId22"/>
    <sheet name="Imprests" sheetId="38" r:id="rId23"/>
    <sheet name="Sheet1" sheetId="51" r:id="rId24"/>
    <sheet name="Provisioning Accounts" sheetId="10" state="hidden" r:id="rId25"/>
    <sheet name="Own source" sheetId="54" r:id="rId26"/>
    <sheet name="Programme &amp; Sub-programme" sheetId="56" r:id="rId27"/>
    <sheet name="Dev" sheetId="57" r:id="rId28"/>
  </sheets>
  <externalReferences>
    <externalReference r:id="rId29"/>
    <externalReference r:id="rId30"/>
    <externalReference r:id="rId31"/>
  </externalReferences>
  <definedNames>
    <definedName name="_Hlk72317779" localSheetId="0">Notes!$A$469</definedName>
    <definedName name="_Hlk72317795" localSheetId="0">Notes!$A$476</definedName>
    <definedName name="_Toc444760796" localSheetId="4">'Stmt of approp combined'!$D$4</definedName>
    <definedName name="_Toc73715670" localSheetId="0">Notes!$A$468</definedName>
    <definedName name="_Toc73715671" localSheetId="0">Notes!#REF!</definedName>
    <definedName name="_Toc73716091" localSheetId="0">Notes!#REF!</definedName>
    <definedName name="_Toc87613739" localSheetId="0">Notes!$A$524</definedName>
    <definedName name="_xlnm.Print_Area" localSheetId="9">'APPROP REC'!$B$3:$C$34</definedName>
    <definedName name="_xlnm.Print_Area" localSheetId="0">Notes!$A$3:$B$24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63" l="1"/>
  <c r="I24" i="5" l="1"/>
  <c r="H10" i="15"/>
  <c r="H8" i="15"/>
  <c r="H12" i="16"/>
  <c r="H10" i="16"/>
  <c r="J10" i="5"/>
  <c r="I12" i="5"/>
  <c r="J12" i="5" s="1"/>
  <c r="D30" i="15"/>
  <c r="F30" i="15"/>
  <c r="C30" i="15"/>
  <c r="C16" i="1"/>
  <c r="I10" i="5"/>
  <c r="I8" i="5" l="1"/>
  <c r="C529" i="4"/>
  <c r="E10" i="15"/>
  <c r="E12" i="16" s="1"/>
  <c r="D10" i="15"/>
  <c r="D8" i="15"/>
  <c r="C11" i="15"/>
  <c r="C10" i="15"/>
  <c r="C8" i="15"/>
  <c r="E11" i="5"/>
  <c r="K10" i="5" l="1"/>
  <c r="F11" i="5" l="1"/>
  <c r="C465" i="4"/>
  <c r="B274" i="4" l="1"/>
  <c r="U170" i="62"/>
  <c r="E275" i="4" l="1"/>
  <c r="E213" i="62" l="1"/>
  <c r="F213" i="62"/>
  <c r="G213" i="62"/>
  <c r="H213" i="62"/>
  <c r="I213" i="62"/>
  <c r="J213" i="62"/>
  <c r="J214" i="62" s="1"/>
  <c r="K213" i="62"/>
  <c r="L213" i="62"/>
  <c r="M213" i="62"/>
  <c r="N213" i="62"/>
  <c r="N214" i="62" s="1"/>
  <c r="O213" i="62"/>
  <c r="P213" i="62"/>
  <c r="Q213" i="62"/>
  <c r="R213" i="62"/>
  <c r="R214" i="62" s="1"/>
  <c r="S213" i="62"/>
  <c r="T213" i="62"/>
  <c r="U213" i="62"/>
  <c r="V213" i="62"/>
  <c r="D213" i="62"/>
  <c r="D369" i="37"/>
  <c r="D284" i="32"/>
  <c r="E181" i="62"/>
  <c r="F181" i="62"/>
  <c r="G181" i="62"/>
  <c r="H181" i="62"/>
  <c r="I181" i="62"/>
  <c r="J181" i="62"/>
  <c r="K181" i="62"/>
  <c r="L181" i="62"/>
  <c r="M181" i="62"/>
  <c r="N181" i="62"/>
  <c r="O181" i="62"/>
  <c r="P181" i="62"/>
  <c r="Q181" i="62"/>
  <c r="R181" i="62"/>
  <c r="S181" i="62"/>
  <c r="T181" i="62"/>
  <c r="U181" i="62"/>
  <c r="V181" i="62"/>
  <c r="D181" i="62"/>
  <c r="E168" i="62"/>
  <c r="F168" i="62"/>
  <c r="G168" i="62"/>
  <c r="H168" i="62"/>
  <c r="I168" i="62"/>
  <c r="J168" i="62"/>
  <c r="K168" i="62"/>
  <c r="L168" i="62"/>
  <c r="M168" i="62"/>
  <c r="N168" i="62"/>
  <c r="O168" i="62"/>
  <c r="P168" i="62"/>
  <c r="Q168" i="62"/>
  <c r="R168" i="62"/>
  <c r="S168" i="62"/>
  <c r="D168" i="62"/>
  <c r="E32" i="62"/>
  <c r="F32" i="62"/>
  <c r="G32" i="62"/>
  <c r="H32" i="62"/>
  <c r="I32" i="62"/>
  <c r="J32" i="62"/>
  <c r="K32" i="62"/>
  <c r="K214" i="62" s="1"/>
  <c r="L32" i="62"/>
  <c r="M32" i="62"/>
  <c r="N32" i="62"/>
  <c r="O32" i="62"/>
  <c r="P32" i="62"/>
  <c r="Q32" i="62"/>
  <c r="R32" i="62"/>
  <c r="S32" i="62"/>
  <c r="S214" i="62" s="1"/>
  <c r="D32" i="62"/>
  <c r="D214" i="62" s="1"/>
  <c r="Q220" i="62"/>
  <c r="T218" i="62"/>
  <c r="G214" i="62"/>
  <c r="T212" i="62"/>
  <c r="V212" i="62" s="1"/>
  <c r="T211" i="62"/>
  <c r="U211" i="62" s="1"/>
  <c r="T210" i="62"/>
  <c r="V210" i="62" s="1"/>
  <c r="T209" i="62"/>
  <c r="V209" i="62" s="1"/>
  <c r="T208" i="62"/>
  <c r="V208" i="62" s="1"/>
  <c r="V207" i="62"/>
  <c r="U207" i="62"/>
  <c r="T207" i="62"/>
  <c r="U206" i="62"/>
  <c r="T206" i="62"/>
  <c r="V206" i="62" s="1"/>
  <c r="T205" i="62"/>
  <c r="V205" i="62" s="1"/>
  <c r="T204" i="62"/>
  <c r="V204" i="62" s="1"/>
  <c r="V203" i="62"/>
  <c r="U203" i="62"/>
  <c r="T203" i="62"/>
  <c r="T202" i="62"/>
  <c r="V202" i="62" s="1"/>
  <c r="T201" i="62"/>
  <c r="V201" i="62" s="1"/>
  <c r="T200" i="62"/>
  <c r="V200" i="62" s="1"/>
  <c r="T199" i="62"/>
  <c r="V199" i="62" s="1"/>
  <c r="T198" i="62"/>
  <c r="V198" i="62" s="1"/>
  <c r="T197" i="62"/>
  <c r="V197" i="62" s="1"/>
  <c r="T196" i="62"/>
  <c r="V196" i="62" s="1"/>
  <c r="T195" i="62"/>
  <c r="V195" i="62" s="1"/>
  <c r="T194" i="62"/>
  <c r="V194" i="62" s="1"/>
  <c r="T193" i="62"/>
  <c r="V193" i="62" s="1"/>
  <c r="T192" i="62"/>
  <c r="U192" i="62" s="1"/>
  <c r="V191" i="62"/>
  <c r="U191" i="62"/>
  <c r="T191" i="62"/>
  <c r="T190" i="62"/>
  <c r="V190" i="62" s="1"/>
  <c r="T189" i="62"/>
  <c r="V189" i="62" s="1"/>
  <c r="T188" i="62"/>
  <c r="V188" i="62" s="1"/>
  <c r="T187" i="62"/>
  <c r="V187" i="62" s="1"/>
  <c r="T186" i="62"/>
  <c r="V186" i="62" s="1"/>
  <c r="T185" i="62"/>
  <c r="V185" i="62" s="1"/>
  <c r="T184" i="62"/>
  <c r="U184" i="62" s="1"/>
  <c r="T183" i="62"/>
  <c r="U183" i="62" s="1"/>
  <c r="T182" i="62"/>
  <c r="V182" i="62" s="1"/>
  <c r="T31" i="62"/>
  <c r="V31" i="62" s="1"/>
  <c r="T30" i="62"/>
  <c r="V30" i="62" s="1"/>
  <c r="E30" i="62"/>
  <c r="V29" i="62"/>
  <c r="T29" i="62"/>
  <c r="U29" i="62" s="1"/>
  <c r="T180" i="62"/>
  <c r="V180" i="62" s="1"/>
  <c r="T179" i="62"/>
  <c r="V179" i="62" s="1"/>
  <c r="T178" i="62"/>
  <c r="V178" i="62" s="1"/>
  <c r="T177" i="62"/>
  <c r="V177" i="62" s="1"/>
  <c r="T176" i="62"/>
  <c r="V176" i="62" s="1"/>
  <c r="T175" i="62"/>
  <c r="V175" i="62" s="1"/>
  <c r="T174" i="62"/>
  <c r="V174" i="62" s="1"/>
  <c r="T173" i="62"/>
  <c r="U173" i="62" s="1"/>
  <c r="T172" i="62"/>
  <c r="V172" i="62" s="1"/>
  <c r="T171" i="62"/>
  <c r="V171" i="62" s="1"/>
  <c r="T170" i="62"/>
  <c r="V170" i="62" s="1"/>
  <c r="T169" i="62"/>
  <c r="V169" i="62" s="1"/>
  <c r="T167" i="62"/>
  <c r="V167" i="62" s="1"/>
  <c r="T166" i="62"/>
  <c r="V166" i="62" s="1"/>
  <c r="T165" i="62"/>
  <c r="V165" i="62" s="1"/>
  <c r="T164" i="62"/>
  <c r="U164" i="62" s="1"/>
  <c r="T163" i="62"/>
  <c r="U163" i="62" s="1"/>
  <c r="T162" i="62"/>
  <c r="U162" i="62" s="1"/>
  <c r="T161" i="62"/>
  <c r="V161" i="62" s="1"/>
  <c r="T160" i="62"/>
  <c r="V160" i="62" s="1"/>
  <c r="T159" i="62"/>
  <c r="U159" i="62" s="1"/>
  <c r="T158" i="62"/>
  <c r="V158" i="62" s="1"/>
  <c r="T157" i="62"/>
  <c r="V157" i="62" s="1"/>
  <c r="T156" i="62"/>
  <c r="U156" i="62" s="1"/>
  <c r="T155" i="62"/>
  <c r="V155" i="62" s="1"/>
  <c r="T154" i="62"/>
  <c r="V154" i="62" s="1"/>
  <c r="T153" i="62"/>
  <c r="V153" i="62" s="1"/>
  <c r="T152" i="62"/>
  <c r="V152" i="62" s="1"/>
  <c r="T151" i="62"/>
  <c r="V151" i="62" s="1"/>
  <c r="T150" i="62"/>
  <c r="V150" i="62" s="1"/>
  <c r="T149" i="62"/>
  <c r="V149" i="62" s="1"/>
  <c r="T148" i="62"/>
  <c r="E148" i="62"/>
  <c r="T147" i="62"/>
  <c r="V147" i="62" s="1"/>
  <c r="R146" i="62"/>
  <c r="T146" i="62" s="1"/>
  <c r="T145" i="62"/>
  <c r="V145" i="62" s="1"/>
  <c r="T144" i="62"/>
  <c r="U144" i="62" s="1"/>
  <c r="E144" i="62"/>
  <c r="T143" i="62"/>
  <c r="V143" i="62" s="1"/>
  <c r="T142" i="62"/>
  <c r="V142" i="62" s="1"/>
  <c r="T141" i="62"/>
  <c r="U141" i="62" s="1"/>
  <c r="T140" i="62"/>
  <c r="E140" i="62"/>
  <c r="T139" i="62"/>
  <c r="V139" i="62" s="1"/>
  <c r="E139" i="62"/>
  <c r="T138" i="62"/>
  <c r="V138" i="62" s="1"/>
  <c r="T137" i="62"/>
  <c r="V137" i="62" s="1"/>
  <c r="T136" i="62"/>
  <c r="E136" i="62"/>
  <c r="T135" i="62"/>
  <c r="V135" i="62" s="1"/>
  <c r="T134" i="62"/>
  <c r="U134" i="62" s="1"/>
  <c r="V133" i="62"/>
  <c r="U133" i="62"/>
  <c r="T133" i="62"/>
  <c r="T132" i="62"/>
  <c r="V132" i="62" s="1"/>
  <c r="T131" i="62"/>
  <c r="V131" i="62" s="1"/>
  <c r="T130" i="62"/>
  <c r="V130" i="62" s="1"/>
  <c r="T129" i="62"/>
  <c r="U129" i="62" s="1"/>
  <c r="T128" i="62"/>
  <c r="V128" i="62" s="1"/>
  <c r="E128" i="62"/>
  <c r="T127" i="62"/>
  <c r="U127" i="62" s="1"/>
  <c r="T126" i="62"/>
  <c r="V126" i="62" s="1"/>
  <c r="T125" i="62"/>
  <c r="V125" i="62" s="1"/>
  <c r="T124" i="62"/>
  <c r="V124" i="62" s="1"/>
  <c r="T123" i="62"/>
  <c r="V123" i="62" s="1"/>
  <c r="T122" i="62"/>
  <c r="V122" i="62" s="1"/>
  <c r="T121" i="62"/>
  <c r="U121" i="62" s="1"/>
  <c r="T120" i="62"/>
  <c r="V120" i="62" s="1"/>
  <c r="T119" i="62"/>
  <c r="V119" i="62" s="1"/>
  <c r="T118" i="62"/>
  <c r="V118" i="62" s="1"/>
  <c r="T117" i="62"/>
  <c r="V117" i="62" s="1"/>
  <c r="T116" i="62"/>
  <c r="V116" i="62" s="1"/>
  <c r="T115" i="62"/>
  <c r="V115" i="62" s="1"/>
  <c r="T114" i="62"/>
  <c r="V114" i="62" s="1"/>
  <c r="T113" i="62"/>
  <c r="U113" i="62" s="1"/>
  <c r="T112" i="62"/>
  <c r="V112" i="62" s="1"/>
  <c r="V111" i="62"/>
  <c r="T111" i="62"/>
  <c r="U111" i="62" s="1"/>
  <c r="T110" i="62"/>
  <c r="V110" i="62" s="1"/>
  <c r="T109" i="62"/>
  <c r="V109" i="62" s="1"/>
  <c r="T108" i="62"/>
  <c r="V108" i="62" s="1"/>
  <c r="T107" i="62"/>
  <c r="V107" i="62" s="1"/>
  <c r="U106" i="62"/>
  <c r="T106" i="62"/>
  <c r="V106" i="62" s="1"/>
  <c r="T105" i="62"/>
  <c r="U105" i="62" s="1"/>
  <c r="T104" i="62"/>
  <c r="U104" i="62" s="1"/>
  <c r="T103" i="62"/>
  <c r="U103" i="62" s="1"/>
  <c r="T102" i="62"/>
  <c r="V102" i="62" s="1"/>
  <c r="T101" i="62"/>
  <c r="V101" i="62" s="1"/>
  <c r="T100" i="62"/>
  <c r="U100" i="62" s="1"/>
  <c r="T99" i="62"/>
  <c r="V99" i="62" s="1"/>
  <c r="T98" i="62"/>
  <c r="V98" i="62" s="1"/>
  <c r="T97" i="62"/>
  <c r="U97" i="62" s="1"/>
  <c r="T96" i="62"/>
  <c r="V96" i="62" s="1"/>
  <c r="T95" i="62"/>
  <c r="V95" i="62" s="1"/>
  <c r="T94" i="62"/>
  <c r="V94" i="62" s="1"/>
  <c r="T93" i="62"/>
  <c r="V93" i="62" s="1"/>
  <c r="T92" i="62"/>
  <c r="V92" i="62" s="1"/>
  <c r="T91" i="62"/>
  <c r="V91" i="62" s="1"/>
  <c r="T90" i="62"/>
  <c r="V90" i="62" s="1"/>
  <c r="T89" i="62"/>
  <c r="U89" i="62" s="1"/>
  <c r="T88" i="62"/>
  <c r="V88" i="62" s="1"/>
  <c r="T87" i="62"/>
  <c r="U87" i="62" s="1"/>
  <c r="T86" i="62"/>
  <c r="V86" i="62" s="1"/>
  <c r="T85" i="62"/>
  <c r="V85" i="62" s="1"/>
  <c r="T84" i="62"/>
  <c r="V84" i="62" s="1"/>
  <c r="T83" i="62"/>
  <c r="V83" i="62" s="1"/>
  <c r="T82" i="62"/>
  <c r="V82" i="62" s="1"/>
  <c r="T81" i="62"/>
  <c r="U81" i="62" s="1"/>
  <c r="T80" i="62"/>
  <c r="V80" i="62" s="1"/>
  <c r="T79" i="62"/>
  <c r="V79" i="62" s="1"/>
  <c r="T78" i="62"/>
  <c r="V78" i="62" s="1"/>
  <c r="T77" i="62"/>
  <c r="V77" i="62" s="1"/>
  <c r="T76" i="62"/>
  <c r="V76" i="62" s="1"/>
  <c r="T75" i="62"/>
  <c r="V75" i="62" s="1"/>
  <c r="T74" i="62"/>
  <c r="V74" i="62" s="1"/>
  <c r="T73" i="62"/>
  <c r="U73" i="62" s="1"/>
  <c r="T72" i="62"/>
  <c r="V72" i="62" s="1"/>
  <c r="T71" i="62"/>
  <c r="V71" i="62" s="1"/>
  <c r="T70" i="62"/>
  <c r="V70" i="62" s="1"/>
  <c r="T69" i="62"/>
  <c r="V69" i="62" s="1"/>
  <c r="T68" i="62"/>
  <c r="V68" i="62" s="1"/>
  <c r="T67" i="62"/>
  <c r="V67" i="62" s="1"/>
  <c r="T66" i="62"/>
  <c r="V66" i="62" s="1"/>
  <c r="T65" i="62"/>
  <c r="E65" i="62"/>
  <c r="T64" i="62"/>
  <c r="V64" i="62" s="1"/>
  <c r="T63" i="62"/>
  <c r="V63" i="62" s="1"/>
  <c r="T62" i="62"/>
  <c r="V62" i="62" s="1"/>
  <c r="T61" i="62"/>
  <c r="V61" i="62" s="1"/>
  <c r="T60" i="62"/>
  <c r="U60" i="62" s="1"/>
  <c r="V59" i="62"/>
  <c r="U59" i="62"/>
  <c r="T59" i="62"/>
  <c r="T58" i="62"/>
  <c r="V58" i="62" s="1"/>
  <c r="T57" i="62"/>
  <c r="V57" i="62" s="1"/>
  <c r="T56" i="62"/>
  <c r="V56" i="62" s="1"/>
  <c r="T55" i="62"/>
  <c r="U55" i="62" s="1"/>
  <c r="T54" i="62"/>
  <c r="V54" i="62" s="1"/>
  <c r="T53" i="62"/>
  <c r="U53" i="62" s="1"/>
  <c r="T52" i="62"/>
  <c r="U52" i="62" s="1"/>
  <c r="T51" i="62"/>
  <c r="V51" i="62" s="1"/>
  <c r="V50" i="62"/>
  <c r="T50" i="62"/>
  <c r="U50" i="62" s="1"/>
  <c r="T49" i="62"/>
  <c r="V49" i="62" s="1"/>
  <c r="T48" i="62"/>
  <c r="V48" i="62" s="1"/>
  <c r="T47" i="62"/>
  <c r="V47" i="62" s="1"/>
  <c r="T46" i="62"/>
  <c r="V46" i="62" s="1"/>
  <c r="T45" i="62"/>
  <c r="U45" i="62" s="1"/>
  <c r="T44" i="62"/>
  <c r="U44" i="62" s="1"/>
  <c r="T43" i="62"/>
  <c r="U43" i="62" s="1"/>
  <c r="V42" i="62"/>
  <c r="T42" i="62"/>
  <c r="U42" i="62" s="1"/>
  <c r="T41" i="62"/>
  <c r="V41" i="62" s="1"/>
  <c r="T40" i="62"/>
  <c r="V40" i="62" s="1"/>
  <c r="T39" i="62"/>
  <c r="U39" i="62" s="1"/>
  <c r="T38" i="62"/>
  <c r="U38" i="62" s="1"/>
  <c r="T37" i="62"/>
  <c r="U37" i="62" s="1"/>
  <c r="T36" i="62"/>
  <c r="V36" i="62" s="1"/>
  <c r="T35" i="62"/>
  <c r="V35" i="62" s="1"/>
  <c r="T34" i="62"/>
  <c r="V34" i="62" s="1"/>
  <c r="T33" i="62"/>
  <c r="V33" i="62" s="1"/>
  <c r="P214" i="62"/>
  <c r="O214" i="62"/>
  <c r="H214" i="62"/>
  <c r="T28" i="62"/>
  <c r="V28" i="62" s="1"/>
  <c r="T27" i="62"/>
  <c r="V27" i="62" s="1"/>
  <c r="V26" i="62"/>
  <c r="T26" i="62"/>
  <c r="U26" i="62" s="1"/>
  <c r="T25" i="62"/>
  <c r="U25" i="62" s="1"/>
  <c r="T24" i="62"/>
  <c r="V24" i="62" s="1"/>
  <c r="T23" i="62"/>
  <c r="V23" i="62" s="1"/>
  <c r="T22" i="62"/>
  <c r="U22" i="62" s="1"/>
  <c r="V21" i="62"/>
  <c r="U21" i="62"/>
  <c r="T21" i="62"/>
  <c r="T20" i="62"/>
  <c r="V20" i="62" s="1"/>
  <c r="T19" i="62"/>
  <c r="V19" i="62" s="1"/>
  <c r="V18" i="62"/>
  <c r="T18" i="62"/>
  <c r="U18" i="62" s="1"/>
  <c r="T17" i="62"/>
  <c r="V17" i="62" s="1"/>
  <c r="T16" i="62"/>
  <c r="U16" i="62" s="1"/>
  <c r="T15" i="62"/>
  <c r="V15" i="62" s="1"/>
  <c r="T14" i="62"/>
  <c r="U14" i="62" s="1"/>
  <c r="V13" i="62"/>
  <c r="U13" i="62"/>
  <c r="T13" i="62"/>
  <c r="T12" i="62"/>
  <c r="E12" i="62"/>
  <c r="T11" i="62"/>
  <c r="U11" i="62" s="1"/>
  <c r="T10" i="62"/>
  <c r="U10" i="62" s="1"/>
  <c r="T9" i="62"/>
  <c r="V9" i="62" s="1"/>
  <c r="T8" i="62"/>
  <c r="U8" i="62" s="1"/>
  <c r="T7" i="62"/>
  <c r="V7" i="62" s="1"/>
  <c r="T6" i="62"/>
  <c r="Q214" i="62" l="1"/>
  <c r="I214" i="62"/>
  <c r="F214" i="62"/>
  <c r="L214" i="62"/>
  <c r="U9" i="62"/>
  <c r="U72" i="62"/>
  <c r="U123" i="62"/>
  <c r="V164" i="62"/>
  <c r="V14" i="62"/>
  <c r="V44" i="62"/>
  <c r="V55" i="62"/>
  <c r="V87" i="62"/>
  <c r="U99" i="62"/>
  <c r="V129" i="62"/>
  <c r="V183" i="62"/>
  <c r="T168" i="62"/>
  <c r="U95" i="62"/>
  <c r="U166" i="62"/>
  <c r="U82" i="62"/>
  <c r="U63" i="62"/>
  <c r="U142" i="62"/>
  <c r="U199" i="62"/>
  <c r="V22" i="62"/>
  <c r="U47" i="62"/>
  <c r="U108" i="62"/>
  <c r="V121" i="62"/>
  <c r="U155" i="62"/>
  <c r="V162" i="62"/>
  <c r="V144" i="62"/>
  <c r="U92" i="62"/>
  <c r="V104" i="62"/>
  <c r="U201" i="62"/>
  <c r="M214" i="62"/>
  <c r="U34" i="62"/>
  <c r="U68" i="62"/>
  <c r="U137" i="62"/>
  <c r="U154" i="62"/>
  <c r="U158" i="62"/>
  <c r="U172" i="62"/>
  <c r="T32" i="62"/>
  <c r="X33" i="62" s="1"/>
  <c r="U15" i="62"/>
  <c r="U79" i="62"/>
  <c r="U88" i="62"/>
  <c r="U98" i="62"/>
  <c r="V103" i="62"/>
  <c r="U107" i="62"/>
  <c r="U122" i="62"/>
  <c r="V141" i="62"/>
  <c r="U145" i="62"/>
  <c r="V163" i="62"/>
  <c r="U167" i="62"/>
  <c r="U187" i="62"/>
  <c r="U149" i="62"/>
  <c r="V8" i="62"/>
  <c r="U23" i="62"/>
  <c r="U51" i="62"/>
  <c r="V60" i="62"/>
  <c r="V65" i="62"/>
  <c r="U74" i="62"/>
  <c r="U84" i="62"/>
  <c r="U112" i="62"/>
  <c r="V127" i="62"/>
  <c r="V134" i="62"/>
  <c r="U150" i="62"/>
  <c r="V159" i="62"/>
  <c r="V173" i="62"/>
  <c r="U179" i="62"/>
  <c r="U132" i="62"/>
  <c r="U174" i="62"/>
  <c r="U80" i="62"/>
  <c r="U33" i="62"/>
  <c r="V43" i="62"/>
  <c r="U76" i="62"/>
  <c r="U128" i="62"/>
  <c r="U171" i="62"/>
  <c r="U58" i="62"/>
  <c r="U61" i="62"/>
  <c r="U71" i="62"/>
  <c r="U90" i="62"/>
  <c r="V113" i="62"/>
  <c r="U119" i="62"/>
  <c r="U135" i="62"/>
  <c r="U139" i="62"/>
  <c r="U151" i="62"/>
  <c r="U66" i="62"/>
  <c r="V100" i="62"/>
  <c r="V105" i="62"/>
  <c r="U124" i="62"/>
  <c r="U165" i="62"/>
  <c r="U195" i="62"/>
  <c r="V10" i="62"/>
  <c r="V39" i="62"/>
  <c r="U96" i="62"/>
  <c r="U114" i="62"/>
  <c r="U157" i="62"/>
  <c r="U30" i="62"/>
  <c r="U115" i="62"/>
  <c r="V140" i="62"/>
  <c r="V148" i="62"/>
  <c r="U175" i="62"/>
  <c r="V184" i="62"/>
  <c r="V192" i="62"/>
  <c r="U209" i="62"/>
  <c r="V52" i="62"/>
  <c r="V73" i="62"/>
  <c r="V81" i="62"/>
  <c r="V89" i="62"/>
  <c r="V97" i="62"/>
  <c r="U116" i="62"/>
  <c r="U120" i="62"/>
  <c r="U138" i="62"/>
  <c r="V156" i="62"/>
  <c r="U176" i="62"/>
  <c r="U180" i="62"/>
  <c r="U182" i="62"/>
  <c r="U185" i="62"/>
  <c r="U190" i="62"/>
  <c r="U193" i="62"/>
  <c r="U198" i="62"/>
  <c r="E214" i="62"/>
  <c r="V211" i="62"/>
  <c r="V136" i="62"/>
  <c r="V146" i="62"/>
  <c r="U146" i="62"/>
  <c r="U24" i="62"/>
  <c r="V11" i="62"/>
  <c r="V16" i="62"/>
  <c r="U19" i="62"/>
  <c r="U27" i="62"/>
  <c r="U35" i="62"/>
  <c r="V37" i="62"/>
  <c r="V168" i="62" s="1"/>
  <c r="U40" i="62"/>
  <c r="V45" i="62"/>
  <c r="U48" i="62"/>
  <c r="V53" i="62"/>
  <c r="U56" i="62"/>
  <c r="U64" i="62"/>
  <c r="U69" i="62"/>
  <c r="U77" i="62"/>
  <c r="U85" i="62"/>
  <c r="U93" i="62"/>
  <c r="U101" i="62"/>
  <c r="U109" i="62"/>
  <c r="U117" i="62"/>
  <c r="U125" i="62"/>
  <c r="U130" i="62"/>
  <c r="U147" i="62"/>
  <c r="U152" i="62"/>
  <c r="U160" i="62"/>
  <c r="U169" i="62"/>
  <c r="U177" i="62"/>
  <c r="U188" i="62"/>
  <c r="U196" i="62"/>
  <c r="U204" i="62"/>
  <c r="U212" i="62"/>
  <c r="U140" i="62"/>
  <c r="V6" i="62"/>
  <c r="U54" i="62"/>
  <c r="U62" i="62"/>
  <c r="U75" i="62"/>
  <c r="U91" i="62"/>
  <c r="U143" i="62"/>
  <c r="U186" i="62"/>
  <c r="U194" i="62"/>
  <c r="U202" i="62"/>
  <c r="U210" i="62"/>
  <c r="U17" i="62"/>
  <c r="U46" i="62"/>
  <c r="U67" i="62"/>
  <c r="U83" i="62"/>
  <c r="U12" i="62"/>
  <c r="U32" i="62" s="1"/>
  <c r="U20" i="62"/>
  <c r="V25" i="62"/>
  <c r="U28" i="62"/>
  <c r="U36" i="62"/>
  <c r="V38" i="62"/>
  <c r="U41" i="62"/>
  <c r="U49" i="62"/>
  <c r="U57" i="62"/>
  <c r="U70" i="62"/>
  <c r="U78" i="62"/>
  <c r="U86" i="62"/>
  <c r="U94" i="62"/>
  <c r="U102" i="62"/>
  <c r="U110" i="62"/>
  <c r="U118" i="62"/>
  <c r="U126" i="62"/>
  <c r="U131" i="62"/>
  <c r="U136" i="62"/>
  <c r="U153" i="62"/>
  <c r="U161" i="62"/>
  <c r="U178" i="62"/>
  <c r="U31" i="62"/>
  <c r="U189" i="62"/>
  <c r="U197" i="62"/>
  <c r="U205" i="62"/>
  <c r="V12" i="62"/>
  <c r="U65" i="62"/>
  <c r="U148" i="62"/>
  <c r="U200" i="62"/>
  <c r="U208" i="62"/>
  <c r="U168" i="62" l="1"/>
  <c r="V32" i="62"/>
  <c r="V214" i="62" s="1"/>
  <c r="T214" i="62"/>
  <c r="X36" i="62"/>
  <c r="B537" i="4" l="1"/>
  <c r="B529" i="4"/>
  <c r="B562" i="4"/>
  <c r="C360" i="4" l="1"/>
  <c r="F489" i="4" l="1"/>
  <c r="C493" i="4"/>
  <c r="F492" i="4"/>
  <c r="G496" i="4" s="1"/>
  <c r="F490" i="4"/>
  <c r="F491" i="4"/>
  <c r="E6" i="50" l="1"/>
  <c r="D24" i="15"/>
  <c r="E24" i="15"/>
  <c r="F24" i="15"/>
  <c r="C24" i="15"/>
  <c r="G14" i="15"/>
  <c r="G15" i="15"/>
  <c r="G16" i="15"/>
  <c r="G17" i="15"/>
  <c r="G18" i="15"/>
  <c r="G19" i="15"/>
  <c r="G20" i="15"/>
  <c r="G21" i="15"/>
  <c r="G22" i="15"/>
  <c r="G23" i="15"/>
  <c r="G13" i="15"/>
  <c r="F9" i="15"/>
  <c r="F10" i="15"/>
  <c r="F8" i="15"/>
  <c r="E8" i="15"/>
  <c r="D9" i="15"/>
  <c r="F13" i="16"/>
  <c r="G10" i="16"/>
  <c r="C565" i="4"/>
  <c r="B521" i="4"/>
  <c r="D382" i="4"/>
  <c r="C382" i="4"/>
  <c r="C389" i="4"/>
  <c r="F80" i="61"/>
  <c r="F81" i="61" s="1"/>
  <c r="F75" i="61"/>
  <c r="F70" i="61"/>
  <c r="F66" i="61"/>
  <c r="F58" i="61"/>
  <c r="F54" i="61"/>
  <c r="F19" i="61"/>
  <c r="F14" i="61"/>
  <c r="B410" i="4"/>
  <c r="C452" i="4"/>
  <c r="C436" i="4"/>
  <c r="G8" i="15" l="1"/>
  <c r="G10" i="15"/>
  <c r="G25" i="16"/>
  <c r="E25" i="16" s="1"/>
  <c r="F25" i="16"/>
  <c r="E369" i="37"/>
  <c r="F32" i="15"/>
  <c r="G256" i="4"/>
  <c r="G255" i="4"/>
  <c r="G254" i="4"/>
  <c r="C478" i="4"/>
  <c r="C471" i="4"/>
  <c r="C466" i="4"/>
  <c r="B466" i="4"/>
  <c r="D462" i="4"/>
  <c r="D463" i="4"/>
  <c r="D464" i="4"/>
  <c r="D461" i="4"/>
  <c r="C204" i="4"/>
  <c r="B204" i="4"/>
  <c r="B194" i="4"/>
  <c r="C562" i="4" l="1"/>
  <c r="G257" i="4"/>
  <c r="D466" i="4"/>
  <c r="C537" i="4" l="1"/>
  <c r="C540" i="4" s="1"/>
  <c r="B299" i="4"/>
  <c r="B344" i="4"/>
  <c r="B291" i="4"/>
  <c r="B292" i="4"/>
  <c r="B293" i="4"/>
  <c r="B294" i="4"/>
  <c r="B295" i="4"/>
  <c r="B296" i="4"/>
  <c r="B297" i="4"/>
  <c r="B298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290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25" i="4"/>
  <c r="B210" i="4"/>
  <c r="B211" i="4"/>
  <c r="B212" i="4"/>
  <c r="B213" i="4"/>
  <c r="B214" i="4"/>
  <c r="B215" i="4"/>
  <c r="B217" i="4"/>
  <c r="B218" i="4"/>
  <c r="B209" i="4"/>
  <c r="I27" i="5"/>
  <c r="H14" i="5"/>
  <c r="B545" i="4" s="1"/>
  <c r="H15" i="5"/>
  <c r="B546" i="4" s="1"/>
  <c r="H16" i="5"/>
  <c r="H17" i="5"/>
  <c r="B547" i="4" s="1"/>
  <c r="H18" i="5"/>
  <c r="B548" i="4" s="1"/>
  <c r="H19" i="5"/>
  <c r="H20" i="5"/>
  <c r="B550" i="4" s="1"/>
  <c r="H21" i="5"/>
  <c r="H22" i="5"/>
  <c r="H23" i="5"/>
  <c r="B553" i="4" s="1"/>
  <c r="H13" i="5"/>
  <c r="B544" i="4" s="1"/>
  <c r="G23" i="5"/>
  <c r="F19" i="5"/>
  <c r="F20" i="5"/>
  <c r="F21" i="5"/>
  <c r="F22" i="5"/>
  <c r="F23" i="5"/>
  <c r="F14" i="5"/>
  <c r="F15" i="5"/>
  <c r="F16" i="5"/>
  <c r="F17" i="5"/>
  <c r="F18" i="5"/>
  <c r="F13" i="5"/>
  <c r="E24" i="5"/>
  <c r="I23" i="5" l="1"/>
  <c r="C553" i="4" s="1"/>
  <c r="B551" i="4"/>
  <c r="B552" i="4"/>
  <c r="B549" i="4"/>
  <c r="B317" i="4"/>
  <c r="B241" i="4"/>
  <c r="H24" i="5"/>
  <c r="F24" i="5"/>
  <c r="D286" i="32" l="1"/>
  <c r="D335" i="32" s="1"/>
  <c r="E336" i="32" s="1"/>
  <c r="D273" i="32"/>
  <c r="E16" i="16" l="1"/>
  <c r="G14" i="5" s="1"/>
  <c r="I14" i="5" s="1"/>
  <c r="C545" i="4" s="1"/>
  <c r="E20" i="16"/>
  <c r="G18" i="5" s="1"/>
  <c r="I18" i="5" s="1"/>
  <c r="C548" i="4" s="1"/>
  <c r="E17" i="16"/>
  <c r="G15" i="5" s="1"/>
  <c r="I15" i="5" s="1"/>
  <c r="E18" i="16"/>
  <c r="G16" i="5" s="1"/>
  <c r="I16" i="5" s="1"/>
  <c r="E19" i="16"/>
  <c r="G17" i="5" s="1"/>
  <c r="I17" i="5" s="1"/>
  <c r="C547" i="4" s="1"/>
  <c r="E21" i="16"/>
  <c r="G19" i="5" s="1"/>
  <c r="I19" i="5" s="1"/>
  <c r="E22" i="16"/>
  <c r="G20" i="5" s="1"/>
  <c r="I20" i="5" s="1"/>
  <c r="C550" i="4" s="1"/>
  <c r="E23" i="16"/>
  <c r="G21" i="5" s="1"/>
  <c r="I21" i="5" s="1"/>
  <c r="E24" i="16"/>
  <c r="G22" i="5" s="1"/>
  <c r="I22" i="5" s="1"/>
  <c r="J15" i="15" l="1"/>
  <c r="J16" i="15"/>
  <c r="J19" i="15"/>
  <c r="J21" i="15"/>
  <c r="J22" i="15"/>
  <c r="J23" i="15"/>
  <c r="H11" i="5"/>
  <c r="H25" i="5" s="1"/>
  <c r="F26" i="16"/>
  <c r="F11" i="15"/>
  <c r="F25" i="15" s="1"/>
  <c r="C258" i="4"/>
  <c r="C194" i="4"/>
  <c r="B14" i="4"/>
  <c r="C14" i="4"/>
  <c r="C8" i="4"/>
  <c r="F27" i="16" l="1"/>
  <c r="D11" i="15"/>
  <c r="D25" i="15" s="1"/>
  <c r="D26" i="16"/>
  <c r="D13" i="16"/>
  <c r="F25" i="5"/>
  <c r="D27" i="16" l="1"/>
  <c r="C522" i="4"/>
  <c r="F493" i="4" l="1"/>
  <c r="F496" i="4" s="1"/>
  <c r="D493" i="4"/>
  <c r="E493" i="4"/>
  <c r="F22" i="58" l="1"/>
  <c r="B456" i="4" l="1"/>
  <c r="C26" i="2" l="1"/>
  <c r="C47" i="9"/>
  <c r="J8" i="15"/>
  <c r="F30" i="58"/>
  <c r="G13" i="58"/>
  <c r="F23" i="58"/>
  <c r="F15" i="58"/>
  <c r="F8" i="58"/>
  <c r="F5" i="58" l="1"/>
  <c r="B276" i="4"/>
  <c r="C25" i="1" s="1"/>
  <c r="G30" i="58" l="1"/>
  <c r="F32" i="58"/>
  <c r="E213" i="35"/>
  <c r="D212" i="35"/>
  <c r="C212" i="35"/>
  <c r="E211" i="35"/>
  <c r="E210" i="35"/>
  <c r="E209" i="35"/>
  <c r="E208" i="35"/>
  <c r="E207" i="35"/>
  <c r="E206" i="35"/>
  <c r="E205" i="35"/>
  <c r="E204" i="35"/>
  <c r="E203" i="35"/>
  <c r="E202" i="35"/>
  <c r="E201" i="35"/>
  <c r="E200" i="35"/>
  <c r="E199" i="35"/>
  <c r="E198" i="35"/>
  <c r="E197" i="35"/>
  <c r="E196" i="35"/>
  <c r="E195" i="35"/>
  <c r="E194" i="35"/>
  <c r="E193" i="35"/>
  <c r="E192" i="35"/>
  <c r="E191" i="35"/>
  <c r="E190" i="35"/>
  <c r="E189" i="35"/>
  <c r="E188" i="35"/>
  <c r="E187" i="35"/>
  <c r="E186" i="35"/>
  <c r="E185" i="35"/>
  <c r="E184" i="35"/>
  <c r="E183" i="35"/>
  <c r="E182" i="35"/>
  <c r="E181" i="35"/>
  <c r="D180" i="35"/>
  <c r="C180" i="35"/>
  <c r="E180" i="35" s="1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66" i="35"/>
  <c r="E165" i="35"/>
  <c r="E164" i="35"/>
  <c r="E163" i="35"/>
  <c r="E162" i="35"/>
  <c r="E161" i="35"/>
  <c r="E160" i="35"/>
  <c r="E159" i="35"/>
  <c r="E158" i="35"/>
  <c r="E157" i="35"/>
  <c r="E156" i="35"/>
  <c r="E155" i="35"/>
  <c r="E154" i="35"/>
  <c r="E153" i="35"/>
  <c r="E152" i="35"/>
  <c r="E151" i="35"/>
  <c r="E150" i="35"/>
  <c r="E149" i="35"/>
  <c r="E148" i="35"/>
  <c r="E147" i="35"/>
  <c r="E146" i="35"/>
  <c r="E145" i="35"/>
  <c r="E144" i="35"/>
  <c r="E143" i="35"/>
  <c r="E142" i="35"/>
  <c r="E141" i="35"/>
  <c r="E140" i="35"/>
  <c r="E139" i="35"/>
  <c r="E138" i="35"/>
  <c r="E137" i="35"/>
  <c r="E136" i="35"/>
  <c r="E135" i="35"/>
  <c r="E134" i="35"/>
  <c r="E133" i="35"/>
  <c r="E132" i="35"/>
  <c r="E131" i="35"/>
  <c r="E130" i="35"/>
  <c r="E129" i="35"/>
  <c r="E128" i="35"/>
  <c r="E127" i="35"/>
  <c r="E126" i="35"/>
  <c r="E125" i="35"/>
  <c r="E124" i="35"/>
  <c r="E123" i="35"/>
  <c r="E122" i="35"/>
  <c r="E121" i="35"/>
  <c r="E120" i="35"/>
  <c r="E119" i="35"/>
  <c r="E118" i="35"/>
  <c r="E117" i="35"/>
  <c r="E116" i="35"/>
  <c r="E115" i="35"/>
  <c r="E114" i="35"/>
  <c r="E113" i="35"/>
  <c r="E112" i="35"/>
  <c r="E111" i="35"/>
  <c r="E110" i="35"/>
  <c r="E109" i="35"/>
  <c r="E108" i="35"/>
  <c r="E107" i="35"/>
  <c r="E106" i="35"/>
  <c r="E105" i="35"/>
  <c r="E104" i="35"/>
  <c r="E103" i="35"/>
  <c r="E102" i="35"/>
  <c r="E101" i="35"/>
  <c r="E100" i="35"/>
  <c r="E99" i="35"/>
  <c r="E98" i="35"/>
  <c r="E97" i="35"/>
  <c r="E96" i="35"/>
  <c r="E95" i="35"/>
  <c r="E94" i="35"/>
  <c r="E93" i="35"/>
  <c r="E92" i="35"/>
  <c r="E91" i="35"/>
  <c r="E90" i="35"/>
  <c r="E89" i="35"/>
  <c r="E88" i="35"/>
  <c r="E87" i="35"/>
  <c r="E86" i="35"/>
  <c r="E85" i="35"/>
  <c r="E84" i="35"/>
  <c r="E83" i="35"/>
  <c r="E82" i="35"/>
  <c r="E81" i="35"/>
  <c r="E80" i="35"/>
  <c r="E79" i="35"/>
  <c r="E78" i="35"/>
  <c r="E77" i="35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D29" i="35"/>
  <c r="C29" i="35"/>
  <c r="E29" i="35" s="1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I319" i="32"/>
  <c r="H318" i="32"/>
  <c r="G318" i="32"/>
  <c r="I317" i="32"/>
  <c r="I316" i="32"/>
  <c r="H315" i="32"/>
  <c r="G315" i="32"/>
  <c r="I314" i="32"/>
  <c r="I313" i="32"/>
  <c r="I312" i="32"/>
  <c r="I311" i="32"/>
  <c r="I310" i="32"/>
  <c r="I309" i="32"/>
  <c r="I308" i="32"/>
  <c r="I307" i="32"/>
  <c r="I306" i="32"/>
  <c r="I305" i="32"/>
  <c r="I304" i="32"/>
  <c r="I303" i="32"/>
  <c r="I302" i="32"/>
  <c r="C203" i="32"/>
  <c r="E212" i="35" l="1"/>
  <c r="D215" i="35"/>
  <c r="I318" i="32"/>
  <c r="I315" i="32"/>
  <c r="H321" i="32"/>
  <c r="D91" i="56" l="1"/>
  <c r="G90" i="56"/>
  <c r="F90" i="56"/>
  <c r="E89" i="56"/>
  <c r="E91" i="56" s="1"/>
  <c r="G88" i="56"/>
  <c r="F88" i="56"/>
  <c r="G87" i="56"/>
  <c r="F87" i="56"/>
  <c r="G86" i="56"/>
  <c r="F86" i="56"/>
  <c r="G85" i="56"/>
  <c r="F85" i="56"/>
  <c r="G84" i="56"/>
  <c r="F84" i="56"/>
  <c r="G83" i="56"/>
  <c r="F83" i="56"/>
  <c r="G82" i="56"/>
  <c r="F82" i="56"/>
  <c r="G81" i="56"/>
  <c r="F81" i="56"/>
  <c r="G80" i="56"/>
  <c r="F80" i="56"/>
  <c r="G79" i="56"/>
  <c r="F79" i="56"/>
  <c r="G78" i="56"/>
  <c r="F78" i="56"/>
  <c r="G77" i="56"/>
  <c r="F77" i="56"/>
  <c r="G76" i="56"/>
  <c r="F76" i="56"/>
  <c r="G75" i="56"/>
  <c r="F75" i="56"/>
  <c r="G74" i="56"/>
  <c r="F74" i="56"/>
  <c r="G73" i="56"/>
  <c r="F73" i="56"/>
  <c r="G72" i="56"/>
  <c r="F72" i="56"/>
  <c r="G71" i="56"/>
  <c r="F71" i="56"/>
  <c r="G70" i="56"/>
  <c r="F70" i="56"/>
  <c r="G69" i="56"/>
  <c r="F69" i="56"/>
  <c r="G68" i="56"/>
  <c r="F68" i="56"/>
  <c r="G67" i="56"/>
  <c r="F67" i="56"/>
  <c r="G66" i="56"/>
  <c r="F66" i="56"/>
  <c r="G65" i="56"/>
  <c r="F65" i="56"/>
  <c r="G64" i="56"/>
  <c r="F64" i="56"/>
  <c r="G63" i="56"/>
  <c r="F63" i="56"/>
  <c r="G62" i="56"/>
  <c r="F62" i="56"/>
  <c r="G61" i="56"/>
  <c r="F61" i="56"/>
  <c r="G60" i="56"/>
  <c r="F60" i="56"/>
  <c r="G59" i="56"/>
  <c r="F59" i="56"/>
  <c r="G58" i="56"/>
  <c r="F58" i="56"/>
  <c r="G57" i="56"/>
  <c r="F57" i="56"/>
  <c r="G56" i="56"/>
  <c r="F56" i="56"/>
  <c r="F55" i="56"/>
  <c r="G54" i="56"/>
  <c r="F54" i="56"/>
  <c r="G53" i="56"/>
  <c r="F53" i="56"/>
  <c r="G52" i="56"/>
  <c r="F52" i="56"/>
  <c r="G51" i="56"/>
  <c r="F51" i="56"/>
  <c r="G50" i="56"/>
  <c r="F50" i="56"/>
  <c r="G49" i="56"/>
  <c r="F49" i="56"/>
  <c r="G48" i="56"/>
  <c r="F48" i="56"/>
  <c r="G47" i="56"/>
  <c r="F47" i="56"/>
  <c r="G46" i="56"/>
  <c r="F46" i="56"/>
  <c r="G45" i="56"/>
  <c r="F45" i="56"/>
  <c r="G44" i="56"/>
  <c r="F44" i="56"/>
  <c r="G43" i="56"/>
  <c r="F43" i="56"/>
  <c r="G42" i="56"/>
  <c r="F42" i="56"/>
  <c r="G41" i="56"/>
  <c r="F41" i="56"/>
  <c r="G40" i="56"/>
  <c r="F40" i="56"/>
  <c r="G39" i="56"/>
  <c r="F39" i="56"/>
  <c r="G38" i="56"/>
  <c r="F38" i="56"/>
  <c r="G37" i="56"/>
  <c r="F37" i="56"/>
  <c r="G36" i="56"/>
  <c r="F36" i="56"/>
  <c r="G35" i="56"/>
  <c r="F35" i="56"/>
  <c r="G34" i="56"/>
  <c r="F34" i="56"/>
  <c r="G33" i="56"/>
  <c r="F33" i="56"/>
  <c r="G32" i="56"/>
  <c r="F32" i="56"/>
  <c r="G31" i="56"/>
  <c r="F31" i="56"/>
  <c r="G30" i="56"/>
  <c r="F30" i="56"/>
  <c r="G29" i="56"/>
  <c r="F29" i="56"/>
  <c r="G28" i="56"/>
  <c r="F28" i="56"/>
  <c r="G27" i="56"/>
  <c r="F27" i="56"/>
  <c r="G26" i="56"/>
  <c r="F26" i="56"/>
  <c r="G25" i="56"/>
  <c r="F25" i="56"/>
  <c r="G24" i="56"/>
  <c r="F24" i="56"/>
  <c r="G23" i="56"/>
  <c r="F23" i="56"/>
  <c r="G22" i="56"/>
  <c r="F22" i="56"/>
  <c r="G21" i="56"/>
  <c r="F21" i="56"/>
  <c r="G20" i="56"/>
  <c r="F20" i="56"/>
  <c r="G19" i="56"/>
  <c r="F19" i="56"/>
  <c r="G18" i="56"/>
  <c r="F18" i="56"/>
  <c r="G17" i="56"/>
  <c r="F17" i="56"/>
  <c r="G16" i="56"/>
  <c r="F16" i="56"/>
  <c r="G15" i="56"/>
  <c r="F15" i="56"/>
  <c r="G14" i="56"/>
  <c r="F14" i="56"/>
  <c r="G13" i="56"/>
  <c r="F13" i="56"/>
  <c r="G12" i="56"/>
  <c r="F12" i="56"/>
  <c r="G11" i="56"/>
  <c r="F11" i="56"/>
  <c r="G10" i="56"/>
  <c r="F10" i="56"/>
  <c r="G9" i="56"/>
  <c r="F9" i="56"/>
  <c r="G8" i="56"/>
  <c r="F8" i="56"/>
  <c r="G7" i="56"/>
  <c r="F7" i="56"/>
  <c r="G910" i="47"/>
  <c r="F910" i="47"/>
  <c r="H909" i="47"/>
  <c r="H908" i="47"/>
  <c r="H907" i="47"/>
  <c r="H906" i="47"/>
  <c r="H905" i="47"/>
  <c r="H904" i="47"/>
  <c r="H903" i="47"/>
  <c r="H902" i="47"/>
  <c r="H901" i="47"/>
  <c r="H900" i="47"/>
  <c r="H899" i="47"/>
  <c r="H898" i="47"/>
  <c r="H897" i="47"/>
  <c r="H896" i="47"/>
  <c r="H895" i="47"/>
  <c r="H894" i="47"/>
  <c r="H893" i="47"/>
  <c r="H892" i="47"/>
  <c r="H891" i="47"/>
  <c r="H890" i="47"/>
  <c r="H889" i="47"/>
  <c r="H888" i="47"/>
  <c r="H887" i="47"/>
  <c r="H886" i="47"/>
  <c r="H885" i="47"/>
  <c r="H884" i="47"/>
  <c r="H883" i="47"/>
  <c r="H882" i="47"/>
  <c r="H881" i="47"/>
  <c r="H880" i="47"/>
  <c r="H879" i="47"/>
  <c r="H878" i="47"/>
  <c r="H877" i="47"/>
  <c r="H876" i="47"/>
  <c r="H875" i="47"/>
  <c r="H874" i="47"/>
  <c r="H873" i="47"/>
  <c r="H872" i="47"/>
  <c r="H871" i="47"/>
  <c r="H870" i="47"/>
  <c r="H869" i="47"/>
  <c r="H868" i="47"/>
  <c r="H867" i="47"/>
  <c r="H866" i="47"/>
  <c r="H865" i="47"/>
  <c r="H864" i="47"/>
  <c r="H863" i="47"/>
  <c r="H862" i="47"/>
  <c r="H861" i="47"/>
  <c r="H860" i="47"/>
  <c r="H859" i="47"/>
  <c r="H858" i="47"/>
  <c r="H857" i="47"/>
  <c r="H856" i="47"/>
  <c r="H855" i="47"/>
  <c r="H854" i="47"/>
  <c r="H853" i="47"/>
  <c r="H852" i="47"/>
  <c r="H851" i="47"/>
  <c r="H850" i="47"/>
  <c r="H849" i="47"/>
  <c r="H848" i="47"/>
  <c r="H847" i="47"/>
  <c r="H846" i="47"/>
  <c r="H845" i="47"/>
  <c r="H844" i="47"/>
  <c r="H843" i="47"/>
  <c r="H842" i="47"/>
  <c r="H841" i="47"/>
  <c r="H840" i="47"/>
  <c r="H839" i="47"/>
  <c r="H838" i="47"/>
  <c r="H837" i="47"/>
  <c r="H836" i="47"/>
  <c r="H835" i="47"/>
  <c r="H834" i="47"/>
  <c r="H833" i="47"/>
  <c r="H832" i="47"/>
  <c r="H831" i="47"/>
  <c r="H830" i="47"/>
  <c r="H829" i="47"/>
  <c r="H828" i="47"/>
  <c r="H827" i="47"/>
  <c r="H826" i="47"/>
  <c r="H825" i="47"/>
  <c r="H824" i="47"/>
  <c r="H823" i="47"/>
  <c r="H822" i="47"/>
  <c r="H821" i="47"/>
  <c r="H820" i="47"/>
  <c r="H819" i="47"/>
  <c r="H818" i="47"/>
  <c r="H817" i="47"/>
  <c r="H816" i="47"/>
  <c r="H815" i="47"/>
  <c r="H814" i="47"/>
  <c r="H813" i="47"/>
  <c r="H812" i="47"/>
  <c r="H811" i="47"/>
  <c r="H810" i="47"/>
  <c r="H809" i="47"/>
  <c r="H808" i="47"/>
  <c r="H807" i="47"/>
  <c r="H806" i="47"/>
  <c r="H805" i="47"/>
  <c r="H804" i="47"/>
  <c r="H803" i="47"/>
  <c r="H802" i="47"/>
  <c r="H801" i="47"/>
  <c r="H800" i="47"/>
  <c r="H799" i="47"/>
  <c r="H798" i="47"/>
  <c r="H797" i="47"/>
  <c r="H796" i="47"/>
  <c r="H795" i="47"/>
  <c r="H794" i="47"/>
  <c r="H793" i="47"/>
  <c r="H792" i="47"/>
  <c r="H791" i="47"/>
  <c r="H790" i="47"/>
  <c r="H789" i="47"/>
  <c r="H788" i="47"/>
  <c r="H787" i="47"/>
  <c r="H786" i="47"/>
  <c r="H785" i="47"/>
  <c r="H784" i="47"/>
  <c r="H783" i="47"/>
  <c r="H782" i="47"/>
  <c r="H781" i="47"/>
  <c r="H780" i="47"/>
  <c r="H779" i="47"/>
  <c r="H778" i="47"/>
  <c r="H777" i="47"/>
  <c r="H776" i="47"/>
  <c r="H775" i="47"/>
  <c r="H774" i="47"/>
  <c r="H773" i="47"/>
  <c r="H772" i="47"/>
  <c r="H771" i="47"/>
  <c r="H770" i="47"/>
  <c r="H769" i="47"/>
  <c r="H768" i="47"/>
  <c r="H767" i="47"/>
  <c r="H766" i="47"/>
  <c r="H765" i="47"/>
  <c r="H764" i="47"/>
  <c r="H763" i="47"/>
  <c r="H762" i="47"/>
  <c r="H761" i="47"/>
  <c r="H760" i="47"/>
  <c r="H759" i="47"/>
  <c r="H758" i="47"/>
  <c r="H757" i="47"/>
  <c r="H756" i="47"/>
  <c r="H755" i="47"/>
  <c r="H754" i="47"/>
  <c r="H753" i="47"/>
  <c r="H752" i="47"/>
  <c r="H751" i="47"/>
  <c r="H750" i="47"/>
  <c r="H749" i="47"/>
  <c r="H748" i="47"/>
  <c r="H747" i="47"/>
  <c r="H746" i="47"/>
  <c r="H745" i="47"/>
  <c r="H744" i="47"/>
  <c r="H743" i="47"/>
  <c r="H742" i="47"/>
  <c r="H741" i="47"/>
  <c r="H740" i="47"/>
  <c r="H739" i="47"/>
  <c r="H738" i="47"/>
  <c r="H737" i="47"/>
  <c r="H736" i="47"/>
  <c r="H735" i="47"/>
  <c r="H734" i="47"/>
  <c r="H733" i="47"/>
  <c r="H732" i="47"/>
  <c r="H731" i="47"/>
  <c r="H730" i="47"/>
  <c r="H729" i="47"/>
  <c r="H728" i="47"/>
  <c r="H727" i="47"/>
  <c r="H726" i="47"/>
  <c r="H725" i="47"/>
  <c r="H724" i="47"/>
  <c r="H723" i="47"/>
  <c r="H722" i="47"/>
  <c r="H721" i="47"/>
  <c r="H720" i="47"/>
  <c r="H719" i="47"/>
  <c r="H718" i="47"/>
  <c r="H717" i="47"/>
  <c r="H716" i="47"/>
  <c r="H715" i="47"/>
  <c r="H714" i="47"/>
  <c r="H713" i="47"/>
  <c r="H712" i="47"/>
  <c r="H711" i="47"/>
  <c r="H710" i="47"/>
  <c r="H709" i="47"/>
  <c r="H708" i="47"/>
  <c r="H707" i="47"/>
  <c r="H706" i="47"/>
  <c r="H705" i="47"/>
  <c r="H704" i="47"/>
  <c r="H703" i="47"/>
  <c r="H702" i="47"/>
  <c r="H701" i="47"/>
  <c r="H700" i="47"/>
  <c r="H699" i="47"/>
  <c r="H698" i="47"/>
  <c r="H697" i="47"/>
  <c r="H696" i="47"/>
  <c r="H695" i="47"/>
  <c r="H694" i="47"/>
  <c r="H693" i="47"/>
  <c r="H692" i="47"/>
  <c r="H691" i="47"/>
  <c r="H690" i="47"/>
  <c r="H689" i="47"/>
  <c r="H688" i="47"/>
  <c r="H687" i="47"/>
  <c r="H686" i="47"/>
  <c r="H685" i="47"/>
  <c r="H684" i="47"/>
  <c r="H683" i="47"/>
  <c r="H682" i="47"/>
  <c r="H681" i="47"/>
  <c r="H680" i="47"/>
  <c r="H679" i="47"/>
  <c r="H678" i="47"/>
  <c r="H677" i="47"/>
  <c r="H676" i="47"/>
  <c r="H675" i="47"/>
  <c r="H674" i="47"/>
  <c r="H673" i="47"/>
  <c r="H672" i="47"/>
  <c r="H671" i="47"/>
  <c r="H670" i="47"/>
  <c r="H669" i="47"/>
  <c r="H668" i="47"/>
  <c r="H667" i="47"/>
  <c r="H666" i="47"/>
  <c r="H665" i="47"/>
  <c r="H664" i="47"/>
  <c r="H663" i="47"/>
  <c r="H662" i="47"/>
  <c r="H661" i="47"/>
  <c r="H660" i="47"/>
  <c r="H659" i="47"/>
  <c r="H658" i="47"/>
  <c r="H657" i="47"/>
  <c r="H656" i="47"/>
  <c r="H655" i="47"/>
  <c r="H654" i="47"/>
  <c r="H653" i="47"/>
  <c r="H652" i="47"/>
  <c r="H651" i="47"/>
  <c r="H650" i="47"/>
  <c r="H649" i="47"/>
  <c r="H648" i="47"/>
  <c r="H647" i="47"/>
  <c r="H646" i="47"/>
  <c r="H645" i="47"/>
  <c r="H644" i="47"/>
  <c r="H643" i="47"/>
  <c r="H642" i="47"/>
  <c r="H641" i="47"/>
  <c r="H640" i="47"/>
  <c r="H639" i="47"/>
  <c r="H638" i="47"/>
  <c r="H637" i="47"/>
  <c r="H636" i="47"/>
  <c r="H635" i="47"/>
  <c r="H634" i="47"/>
  <c r="H633" i="47"/>
  <c r="H632" i="47"/>
  <c r="H631" i="47"/>
  <c r="G630" i="47"/>
  <c r="F630" i="47"/>
  <c r="H629" i="47"/>
  <c r="H628" i="47"/>
  <c r="H627" i="47"/>
  <c r="H626" i="47"/>
  <c r="H625" i="47"/>
  <c r="H624" i="47"/>
  <c r="H623" i="47"/>
  <c r="H622" i="47"/>
  <c r="H621" i="47"/>
  <c r="H620" i="47"/>
  <c r="H619" i="47"/>
  <c r="H618" i="47"/>
  <c r="H617" i="47"/>
  <c r="H616" i="47"/>
  <c r="H615" i="47"/>
  <c r="H614" i="47"/>
  <c r="H613" i="47"/>
  <c r="H612" i="47"/>
  <c r="H611" i="47"/>
  <c r="H610" i="47"/>
  <c r="H609" i="47"/>
  <c r="H608" i="47"/>
  <c r="H607" i="47"/>
  <c r="H606" i="47"/>
  <c r="H605" i="47"/>
  <c r="H604" i="47"/>
  <c r="H603" i="47"/>
  <c r="H602" i="47"/>
  <c r="H601" i="47"/>
  <c r="H600" i="47"/>
  <c r="H599" i="47"/>
  <c r="H598" i="47"/>
  <c r="H597" i="47"/>
  <c r="H596" i="47"/>
  <c r="H595" i="47"/>
  <c r="H594" i="47"/>
  <c r="H593" i="47"/>
  <c r="H592" i="47"/>
  <c r="H591" i="47"/>
  <c r="H590" i="47"/>
  <c r="H589" i="47"/>
  <c r="H588" i="47"/>
  <c r="H587" i="47"/>
  <c r="H586" i="47"/>
  <c r="H585" i="47"/>
  <c r="H584" i="47"/>
  <c r="H583" i="47"/>
  <c r="H582" i="47"/>
  <c r="H581" i="47"/>
  <c r="H580" i="47"/>
  <c r="H579" i="47"/>
  <c r="H578" i="47"/>
  <c r="H577" i="47"/>
  <c r="H576" i="47"/>
  <c r="H575" i="47"/>
  <c r="H574" i="47"/>
  <c r="H573" i="47"/>
  <c r="H572" i="47"/>
  <c r="H571" i="47"/>
  <c r="H570" i="47"/>
  <c r="H569" i="47"/>
  <c r="H568" i="47"/>
  <c r="H567" i="47"/>
  <c r="H566" i="47"/>
  <c r="H565" i="47"/>
  <c r="H564" i="47"/>
  <c r="H563" i="47"/>
  <c r="H562" i="47"/>
  <c r="H561" i="47"/>
  <c r="H560" i="47"/>
  <c r="H559" i="47"/>
  <c r="H558" i="47"/>
  <c r="H557" i="47"/>
  <c r="H556" i="47"/>
  <c r="H555" i="47"/>
  <c r="H554" i="47"/>
  <c r="H553" i="47"/>
  <c r="H552" i="47"/>
  <c r="H551" i="47"/>
  <c r="H550" i="47"/>
  <c r="H549" i="47"/>
  <c r="H548" i="47"/>
  <c r="H547" i="47"/>
  <c r="H546" i="47"/>
  <c r="H545" i="47"/>
  <c r="H544" i="47"/>
  <c r="H543" i="47"/>
  <c r="H542" i="47"/>
  <c r="H541" i="47"/>
  <c r="H540" i="47"/>
  <c r="H539" i="47"/>
  <c r="H538" i="47"/>
  <c r="H537" i="47"/>
  <c r="H536" i="47"/>
  <c r="H535" i="47"/>
  <c r="H534" i="47"/>
  <c r="H533" i="47"/>
  <c r="H532" i="47"/>
  <c r="H531" i="47"/>
  <c r="H530" i="47"/>
  <c r="H529" i="47"/>
  <c r="H528" i="47"/>
  <c r="H527" i="47"/>
  <c r="H526" i="47"/>
  <c r="H525" i="47"/>
  <c r="H524" i="47"/>
  <c r="H523" i="47"/>
  <c r="H522" i="47"/>
  <c r="H521" i="47"/>
  <c r="H520" i="47"/>
  <c r="H519" i="47"/>
  <c r="H518" i="47"/>
  <c r="H517" i="47"/>
  <c r="H516" i="47"/>
  <c r="H515" i="47"/>
  <c r="H514" i="47"/>
  <c r="H513" i="47"/>
  <c r="H512" i="47"/>
  <c r="H511" i="47"/>
  <c r="H510" i="47"/>
  <c r="H509" i="47"/>
  <c r="H508" i="47"/>
  <c r="H507" i="47"/>
  <c r="H506" i="47"/>
  <c r="H505" i="47"/>
  <c r="H504" i="47"/>
  <c r="H503" i="47"/>
  <c r="H502" i="47"/>
  <c r="H501" i="47"/>
  <c r="H500" i="47"/>
  <c r="H499" i="47"/>
  <c r="H498" i="47"/>
  <c r="H497" i="47"/>
  <c r="H496" i="47"/>
  <c r="H495" i="47"/>
  <c r="H494" i="47"/>
  <c r="H493" i="47"/>
  <c r="H492" i="47"/>
  <c r="H491" i="47"/>
  <c r="H490" i="47"/>
  <c r="H489" i="47"/>
  <c r="H488" i="47"/>
  <c r="H487" i="47"/>
  <c r="H486" i="47"/>
  <c r="H485" i="47"/>
  <c r="H484" i="47"/>
  <c r="H483" i="47"/>
  <c r="H482" i="47"/>
  <c r="H481" i="47"/>
  <c r="H480" i="47"/>
  <c r="H479" i="47"/>
  <c r="H478" i="47"/>
  <c r="H477" i="47"/>
  <c r="H476" i="47"/>
  <c r="H475" i="47"/>
  <c r="H474" i="47"/>
  <c r="H473" i="47"/>
  <c r="H472" i="47"/>
  <c r="H471" i="47"/>
  <c r="H470" i="47"/>
  <c r="H469" i="47"/>
  <c r="H468" i="47"/>
  <c r="H467" i="47"/>
  <c r="H466" i="47"/>
  <c r="H465" i="47"/>
  <c r="H464" i="47"/>
  <c r="H463" i="47"/>
  <c r="H462" i="47"/>
  <c r="H461" i="47"/>
  <c r="H460" i="47"/>
  <c r="H459" i="47"/>
  <c r="H458" i="47"/>
  <c r="H457" i="47"/>
  <c r="H456" i="47"/>
  <c r="H455" i="47"/>
  <c r="H454" i="47"/>
  <c r="H453" i="47"/>
  <c r="H452" i="47"/>
  <c r="H451" i="47"/>
  <c r="H450" i="47"/>
  <c r="H449" i="47"/>
  <c r="H448" i="47"/>
  <c r="H447" i="47"/>
  <c r="H446" i="47"/>
  <c r="H445" i="47"/>
  <c r="H444" i="47"/>
  <c r="H443" i="47"/>
  <c r="H442" i="47"/>
  <c r="H441" i="47"/>
  <c r="H440" i="47"/>
  <c r="H439" i="47"/>
  <c r="H438" i="47"/>
  <c r="H437" i="47"/>
  <c r="H436" i="47"/>
  <c r="H435" i="47"/>
  <c r="H434" i="47"/>
  <c r="H433" i="47"/>
  <c r="H432" i="47"/>
  <c r="H431" i="47"/>
  <c r="H430" i="47"/>
  <c r="H429" i="47"/>
  <c r="H428" i="47"/>
  <c r="H427" i="47"/>
  <c r="H426" i="47"/>
  <c r="H425" i="47"/>
  <c r="H424" i="47"/>
  <c r="H423" i="47"/>
  <c r="H422" i="47"/>
  <c r="H421" i="47"/>
  <c r="H420" i="47"/>
  <c r="H419" i="47"/>
  <c r="H418" i="47"/>
  <c r="H417" i="47"/>
  <c r="H416" i="47"/>
  <c r="H415" i="47"/>
  <c r="H414" i="47"/>
  <c r="H413" i="47"/>
  <c r="H412" i="47"/>
  <c r="H411" i="47"/>
  <c r="H410" i="47"/>
  <c r="H409" i="47"/>
  <c r="H408" i="47"/>
  <c r="H407" i="47"/>
  <c r="H406" i="47"/>
  <c r="H405" i="47"/>
  <c r="H404" i="47"/>
  <c r="H403" i="47"/>
  <c r="H402" i="47"/>
  <c r="H401" i="47"/>
  <c r="H400" i="47"/>
  <c r="H399" i="47"/>
  <c r="H398" i="47"/>
  <c r="H397" i="47"/>
  <c r="H396" i="47"/>
  <c r="H395" i="47"/>
  <c r="H394" i="47"/>
  <c r="H393" i="47"/>
  <c r="H392" i="47"/>
  <c r="H391" i="47"/>
  <c r="H390" i="47"/>
  <c r="H389" i="47"/>
  <c r="H388" i="47"/>
  <c r="H387" i="47"/>
  <c r="H386" i="47"/>
  <c r="H385" i="47"/>
  <c r="H384" i="47"/>
  <c r="H383" i="47"/>
  <c r="H382" i="47"/>
  <c r="H381" i="47"/>
  <c r="H380" i="47"/>
  <c r="H379" i="47"/>
  <c r="H378" i="47"/>
  <c r="H377" i="47"/>
  <c r="H376" i="47"/>
  <c r="H375" i="47"/>
  <c r="H374" i="47"/>
  <c r="H373" i="47"/>
  <c r="H372" i="47"/>
  <c r="H371" i="47"/>
  <c r="H370" i="47"/>
  <c r="H369" i="47"/>
  <c r="H368" i="47"/>
  <c r="H367" i="47"/>
  <c r="H366" i="47"/>
  <c r="H365" i="47"/>
  <c r="H364" i="47"/>
  <c r="H363" i="47"/>
  <c r="H362" i="47"/>
  <c r="H361" i="47"/>
  <c r="H360" i="47"/>
  <c r="H359" i="47"/>
  <c r="H358" i="47"/>
  <c r="H357" i="47"/>
  <c r="H356" i="47"/>
  <c r="H355" i="47"/>
  <c r="H354" i="47"/>
  <c r="H353" i="47"/>
  <c r="H352" i="47"/>
  <c r="H351" i="47"/>
  <c r="H350" i="47"/>
  <c r="H349" i="47"/>
  <c r="H348" i="47"/>
  <c r="H347" i="47"/>
  <c r="H346" i="47"/>
  <c r="H345" i="47"/>
  <c r="H344" i="47"/>
  <c r="H343" i="47"/>
  <c r="H342" i="47"/>
  <c r="H341" i="47"/>
  <c r="H340" i="47"/>
  <c r="H339" i="47"/>
  <c r="H338" i="47"/>
  <c r="H337" i="47"/>
  <c r="H336" i="47"/>
  <c r="H335" i="47"/>
  <c r="H334" i="47"/>
  <c r="H333" i="47"/>
  <c r="H332" i="47"/>
  <c r="H331" i="47"/>
  <c r="H330" i="47"/>
  <c r="H329" i="47"/>
  <c r="H328" i="47"/>
  <c r="H327" i="47"/>
  <c r="H326" i="47"/>
  <c r="H325" i="47"/>
  <c r="H324" i="47"/>
  <c r="H323" i="47"/>
  <c r="H322" i="47"/>
  <c r="H321" i="47"/>
  <c r="H320" i="47"/>
  <c r="H319" i="47"/>
  <c r="H318" i="47"/>
  <c r="H317" i="47"/>
  <c r="H316" i="47"/>
  <c r="H315" i="47"/>
  <c r="H314" i="47"/>
  <c r="H313" i="47"/>
  <c r="H312" i="47"/>
  <c r="H311" i="47"/>
  <c r="H310" i="47"/>
  <c r="H309" i="47"/>
  <c r="H308" i="47"/>
  <c r="H307" i="47"/>
  <c r="H306" i="47"/>
  <c r="H305" i="47"/>
  <c r="H304" i="47"/>
  <c r="H303" i="47"/>
  <c r="H302" i="47"/>
  <c r="H301" i="47"/>
  <c r="H300" i="47"/>
  <c r="H299" i="47"/>
  <c r="H298" i="47"/>
  <c r="H297" i="47"/>
  <c r="H296" i="47"/>
  <c r="H295" i="47"/>
  <c r="H294" i="47"/>
  <c r="H293" i="47"/>
  <c r="H292" i="47"/>
  <c r="H291" i="47"/>
  <c r="H290" i="47"/>
  <c r="H289" i="47"/>
  <c r="H288" i="47"/>
  <c r="H287" i="47"/>
  <c r="H286" i="47"/>
  <c r="H285" i="47"/>
  <c r="H284" i="47"/>
  <c r="H283" i="47"/>
  <c r="H282" i="47"/>
  <c r="H281" i="47"/>
  <c r="H280" i="47"/>
  <c r="H279" i="47"/>
  <c r="H278" i="47"/>
  <c r="H277" i="47"/>
  <c r="H276" i="47"/>
  <c r="H275" i="47"/>
  <c r="H274" i="47"/>
  <c r="H273" i="47"/>
  <c r="H272" i="47"/>
  <c r="H271" i="47"/>
  <c r="H270" i="47"/>
  <c r="H269" i="47"/>
  <c r="H268" i="47"/>
  <c r="H267" i="47"/>
  <c r="H266" i="47"/>
  <c r="H265" i="47"/>
  <c r="H264" i="47"/>
  <c r="H263" i="47"/>
  <c r="H262" i="47"/>
  <c r="H261" i="47"/>
  <c r="H260" i="47"/>
  <c r="H259" i="47"/>
  <c r="H258" i="47"/>
  <c r="H257" i="47"/>
  <c r="H256" i="47"/>
  <c r="H255" i="47"/>
  <c r="H254" i="47"/>
  <c r="H253" i="47"/>
  <c r="H252" i="47"/>
  <c r="H251" i="47"/>
  <c r="H250" i="47"/>
  <c r="H249" i="47"/>
  <c r="H248" i="47"/>
  <c r="H247" i="47"/>
  <c r="H246" i="47"/>
  <c r="H245" i="47"/>
  <c r="H244" i="47"/>
  <c r="H243" i="47"/>
  <c r="H242" i="47"/>
  <c r="H241" i="47"/>
  <c r="H240" i="47"/>
  <c r="H239" i="47"/>
  <c r="H238" i="47"/>
  <c r="H237" i="47"/>
  <c r="G236" i="47"/>
  <c r="G911" i="47" s="1"/>
  <c r="F236" i="47"/>
  <c r="H235" i="47"/>
  <c r="H234" i="47"/>
  <c r="H233" i="47"/>
  <c r="H232" i="47"/>
  <c r="H231" i="47"/>
  <c r="H230" i="47"/>
  <c r="H229" i="47"/>
  <c r="H228" i="47"/>
  <c r="H227" i="47"/>
  <c r="H226" i="47"/>
  <c r="H225" i="47"/>
  <c r="H224" i="47"/>
  <c r="H223" i="47"/>
  <c r="H222" i="47"/>
  <c r="H221" i="47"/>
  <c r="H220" i="47"/>
  <c r="H219" i="47"/>
  <c r="H218" i="47"/>
  <c r="H217" i="47"/>
  <c r="H216" i="47"/>
  <c r="H215" i="47"/>
  <c r="H214" i="47"/>
  <c r="H213" i="47"/>
  <c r="H212" i="47"/>
  <c r="H211" i="47"/>
  <c r="H210" i="47"/>
  <c r="H209" i="47"/>
  <c r="H208" i="47"/>
  <c r="H207" i="47"/>
  <c r="H206" i="47"/>
  <c r="H205" i="47"/>
  <c r="H204" i="47"/>
  <c r="H203" i="47"/>
  <c r="H202" i="47"/>
  <c r="H201" i="47"/>
  <c r="H200" i="47"/>
  <c r="H199" i="47"/>
  <c r="H198" i="47"/>
  <c r="H197" i="47"/>
  <c r="H196" i="47"/>
  <c r="H195" i="47"/>
  <c r="H194" i="47"/>
  <c r="H193" i="47"/>
  <c r="H192" i="47"/>
  <c r="H191" i="47"/>
  <c r="H190" i="47"/>
  <c r="H189" i="47"/>
  <c r="H188" i="47"/>
  <c r="H187" i="47"/>
  <c r="H186" i="47"/>
  <c r="H185" i="47"/>
  <c r="H184" i="47"/>
  <c r="H183" i="47"/>
  <c r="H182" i="47"/>
  <c r="H181" i="47"/>
  <c r="H180" i="47"/>
  <c r="H179" i="47"/>
  <c r="H178" i="47"/>
  <c r="H177" i="47"/>
  <c r="H176" i="47"/>
  <c r="H175" i="47"/>
  <c r="H174" i="47"/>
  <c r="H173" i="47"/>
  <c r="H172" i="47"/>
  <c r="H171" i="47"/>
  <c r="H170" i="47"/>
  <c r="H169" i="47"/>
  <c r="H168" i="47"/>
  <c r="H167" i="47"/>
  <c r="H166" i="47"/>
  <c r="H165" i="47"/>
  <c r="H164" i="47"/>
  <c r="H163" i="47"/>
  <c r="H162" i="47"/>
  <c r="H161" i="47"/>
  <c r="H160" i="47"/>
  <c r="H159" i="47"/>
  <c r="H158" i="47"/>
  <c r="H157" i="47"/>
  <c r="H156" i="47"/>
  <c r="H155" i="47"/>
  <c r="H154" i="47"/>
  <c r="H153" i="47"/>
  <c r="H152" i="47"/>
  <c r="H151" i="47"/>
  <c r="H150" i="47"/>
  <c r="H149" i="47"/>
  <c r="H148" i="47"/>
  <c r="H147" i="47"/>
  <c r="H146" i="47"/>
  <c r="H145" i="47"/>
  <c r="H144" i="47"/>
  <c r="H143" i="47"/>
  <c r="H142" i="47"/>
  <c r="H141" i="47"/>
  <c r="H140" i="47"/>
  <c r="H139" i="47"/>
  <c r="H138" i="47"/>
  <c r="H137" i="47"/>
  <c r="H136" i="47"/>
  <c r="H135" i="47"/>
  <c r="H134" i="47"/>
  <c r="H133" i="47"/>
  <c r="H132" i="47"/>
  <c r="H131" i="47"/>
  <c r="H130" i="47"/>
  <c r="H129" i="47"/>
  <c r="H128" i="47"/>
  <c r="H127" i="47"/>
  <c r="H126" i="47"/>
  <c r="H125" i="47"/>
  <c r="H124" i="47"/>
  <c r="H123" i="47"/>
  <c r="H122" i="47"/>
  <c r="H121" i="47"/>
  <c r="H120" i="47"/>
  <c r="H119" i="47"/>
  <c r="H118" i="47"/>
  <c r="H117" i="47"/>
  <c r="H116" i="47"/>
  <c r="H115" i="47"/>
  <c r="H114" i="47"/>
  <c r="H113" i="47"/>
  <c r="H112" i="47"/>
  <c r="H111" i="47"/>
  <c r="H110" i="47"/>
  <c r="H109" i="47"/>
  <c r="H108" i="47"/>
  <c r="H107" i="47"/>
  <c r="H106" i="47"/>
  <c r="H105" i="47"/>
  <c r="H104" i="47"/>
  <c r="H103" i="47"/>
  <c r="H102" i="47"/>
  <c r="H101" i="47"/>
  <c r="H100" i="47"/>
  <c r="H99" i="47"/>
  <c r="H98" i="47"/>
  <c r="H97" i="47"/>
  <c r="H96" i="47"/>
  <c r="H95" i="47"/>
  <c r="H94" i="47"/>
  <c r="H93" i="47"/>
  <c r="H92" i="47"/>
  <c r="H91" i="47"/>
  <c r="H90" i="47"/>
  <c r="H89" i="47"/>
  <c r="H88" i="47"/>
  <c r="H87" i="47"/>
  <c r="H86" i="47"/>
  <c r="H85" i="47"/>
  <c r="H84" i="47"/>
  <c r="H83" i="47"/>
  <c r="H82" i="47"/>
  <c r="H81" i="47"/>
  <c r="H80" i="47"/>
  <c r="H79" i="47"/>
  <c r="H78" i="47"/>
  <c r="H77" i="47"/>
  <c r="H76" i="47"/>
  <c r="H75" i="47"/>
  <c r="H74" i="47"/>
  <c r="H73" i="47"/>
  <c r="H72" i="47"/>
  <c r="H71" i="47"/>
  <c r="H70" i="47"/>
  <c r="H69" i="47"/>
  <c r="H68" i="47"/>
  <c r="H67" i="47"/>
  <c r="H66" i="47"/>
  <c r="H65" i="47"/>
  <c r="H64" i="47"/>
  <c r="H63" i="47"/>
  <c r="H62" i="47"/>
  <c r="H61" i="47"/>
  <c r="H60" i="47"/>
  <c r="H59" i="47"/>
  <c r="H58" i="47"/>
  <c r="H57" i="47"/>
  <c r="H56" i="47"/>
  <c r="H55" i="47"/>
  <c r="H54" i="47"/>
  <c r="H53" i="47"/>
  <c r="H52" i="47"/>
  <c r="H51" i="47"/>
  <c r="H50" i="47"/>
  <c r="H49" i="47"/>
  <c r="H48" i="47"/>
  <c r="G47" i="47"/>
  <c r="F47" i="47"/>
  <c r="H46" i="47"/>
  <c r="H45" i="47"/>
  <c r="H44" i="47"/>
  <c r="H43" i="47"/>
  <c r="H42" i="47"/>
  <c r="H41" i="47"/>
  <c r="H40" i="47"/>
  <c r="H39" i="47"/>
  <c r="H38" i="47"/>
  <c r="H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7" i="47"/>
  <c r="H6" i="47"/>
  <c r="H5" i="47"/>
  <c r="H4" i="47"/>
  <c r="H3" i="47"/>
  <c r="I94" i="44"/>
  <c r="I95" i="44" s="1"/>
  <c r="H94" i="44"/>
  <c r="G94" i="44"/>
  <c r="F94" i="44"/>
  <c r="E94" i="44"/>
  <c r="E95" i="44" s="1"/>
  <c r="D94" i="44"/>
  <c r="C94" i="44"/>
  <c r="B94" i="44"/>
  <c r="J93" i="44"/>
  <c r="K93" i="44" s="1"/>
  <c r="J92" i="44"/>
  <c r="J91" i="44"/>
  <c r="J90" i="44"/>
  <c r="J89" i="44"/>
  <c r="K88" i="44"/>
  <c r="J88" i="44"/>
  <c r="H87" i="44"/>
  <c r="H86" i="44"/>
  <c r="H85" i="44"/>
  <c r="I84" i="44"/>
  <c r="H84" i="44"/>
  <c r="G84" i="44"/>
  <c r="F84" i="44"/>
  <c r="F95" i="44" s="1"/>
  <c r="E84" i="44"/>
  <c r="D84" i="44"/>
  <c r="C84" i="44"/>
  <c r="B84" i="44"/>
  <c r="B95" i="44" s="1"/>
  <c r="J83" i="44"/>
  <c r="K83" i="44" s="1"/>
  <c r="J82" i="44"/>
  <c r="J81" i="44"/>
  <c r="K81" i="44" s="1"/>
  <c r="J80" i="44"/>
  <c r="K80" i="44" s="1"/>
  <c r="J79" i="44"/>
  <c r="K79" i="44" s="1"/>
  <c r="J78" i="44"/>
  <c r="J77" i="44"/>
  <c r="K77" i="44" s="1"/>
  <c r="J76" i="44"/>
  <c r="K76" i="44" s="1"/>
  <c r="J75" i="44"/>
  <c r="J74" i="44"/>
  <c r="K74" i="44" s="1"/>
  <c r="J73" i="44"/>
  <c r="K73" i="44" s="1"/>
  <c r="J72" i="44"/>
  <c r="K72" i="44" s="1"/>
  <c r="J71" i="44"/>
  <c r="K71" i="44" s="1"/>
  <c r="J70" i="44"/>
  <c r="K70" i="44" s="1"/>
  <c r="J69" i="44"/>
  <c r="J68" i="44"/>
  <c r="K68" i="44" s="1"/>
  <c r="J67" i="44"/>
  <c r="K67" i="44" s="1"/>
  <c r="J66" i="44"/>
  <c r="K66" i="44" s="1"/>
  <c r="J65" i="44"/>
  <c r="J64" i="44"/>
  <c r="J63" i="44"/>
  <c r="K63" i="44" s="1"/>
  <c r="J62" i="44"/>
  <c r="K62" i="44" s="1"/>
  <c r="J61" i="44"/>
  <c r="K60" i="44"/>
  <c r="J60" i="44"/>
  <c r="J59" i="44"/>
  <c r="J58" i="44"/>
  <c r="K58" i="44" s="1"/>
  <c r="J57" i="44"/>
  <c r="K57" i="44" s="1"/>
  <c r="J56" i="44"/>
  <c r="J55" i="44"/>
  <c r="K55" i="44" s="1"/>
  <c r="J54" i="44"/>
  <c r="J53" i="44"/>
  <c r="K53" i="44" s="1"/>
  <c r="J52" i="44"/>
  <c r="K52" i="44" s="1"/>
  <c r="J51" i="44"/>
  <c r="J50" i="44"/>
  <c r="J49" i="44"/>
  <c r="K49" i="44" s="1"/>
  <c r="J48" i="44"/>
  <c r="J47" i="44"/>
  <c r="K47" i="44" s="1"/>
  <c r="J46" i="44"/>
  <c r="J45" i="44"/>
  <c r="K45" i="44" s="1"/>
  <c r="J44" i="44"/>
  <c r="J43" i="44"/>
  <c r="J42" i="44"/>
  <c r="K42" i="44" s="1"/>
  <c r="J41" i="44"/>
  <c r="K41" i="44" s="1"/>
  <c r="J40" i="44"/>
  <c r="K40" i="44" s="1"/>
  <c r="J39" i="44"/>
  <c r="K39" i="44" s="1"/>
  <c r="J38" i="44"/>
  <c r="J37" i="44"/>
  <c r="J36" i="44"/>
  <c r="J35" i="44"/>
  <c r="J34" i="44"/>
  <c r="K33" i="44"/>
  <c r="J33" i="44"/>
  <c r="K32" i="44"/>
  <c r="J32" i="44"/>
  <c r="J31" i="44"/>
  <c r="K31" i="44" s="1"/>
  <c r="J30" i="44"/>
  <c r="J29" i="44"/>
  <c r="K29" i="44" s="1"/>
  <c r="J28" i="44"/>
  <c r="J27" i="44"/>
  <c r="J26" i="44"/>
  <c r="K26" i="44" s="1"/>
  <c r="J25" i="44"/>
  <c r="J24" i="44"/>
  <c r="K24" i="44" s="1"/>
  <c r="K23" i="44"/>
  <c r="J23" i="44"/>
  <c r="K22" i="44"/>
  <c r="J22" i="44"/>
  <c r="K21" i="44"/>
  <c r="J21" i="44"/>
  <c r="J20" i="44"/>
  <c r="K20" i="44" s="1"/>
  <c r="K19" i="44"/>
  <c r="J19" i="44"/>
  <c r="J18" i="44"/>
  <c r="K18" i="44" s="1"/>
  <c r="K17" i="44"/>
  <c r="J17" i="44"/>
  <c r="J16" i="44"/>
  <c r="K16" i="44" s="1"/>
  <c r="K15" i="44"/>
  <c r="J15" i="44"/>
  <c r="J14" i="44"/>
  <c r="K14" i="44" s="1"/>
  <c r="K13" i="44"/>
  <c r="J13" i="44"/>
  <c r="J12" i="44"/>
  <c r="J11" i="44"/>
  <c r="K11" i="44" s="1"/>
  <c r="J10" i="44"/>
  <c r="J9" i="44"/>
  <c r="J8" i="44"/>
  <c r="K8" i="44" s="1"/>
  <c r="C410" i="4"/>
  <c r="J3" i="54"/>
  <c r="J4" i="54"/>
  <c r="J5" i="54"/>
  <c r="J6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2" i="54"/>
  <c r="F80" i="54"/>
  <c r="F81" i="54"/>
  <c r="F82" i="54"/>
  <c r="F83" i="54"/>
  <c r="F84" i="54"/>
  <c r="F85" i="54"/>
  <c r="F86" i="54"/>
  <c r="F87" i="54"/>
  <c r="F88" i="54"/>
  <c r="F89" i="54"/>
  <c r="F90" i="54"/>
  <c r="F3" i="54"/>
  <c r="F4" i="54"/>
  <c r="F5" i="54"/>
  <c r="F6" i="54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1" i="54"/>
  <c r="F72" i="54"/>
  <c r="F73" i="54"/>
  <c r="F74" i="54"/>
  <c r="F75" i="54"/>
  <c r="F76" i="54"/>
  <c r="F77" i="54"/>
  <c r="F78" i="54"/>
  <c r="F79" i="54"/>
  <c r="F2" i="54"/>
  <c r="K94" i="44" l="1"/>
  <c r="C95" i="44"/>
  <c r="F89" i="56"/>
  <c r="G95" i="44"/>
  <c r="F911" i="47"/>
  <c r="H95" i="44"/>
  <c r="G91" i="56"/>
  <c r="H630" i="47"/>
  <c r="H910" i="47"/>
  <c r="J94" i="44"/>
  <c r="H47" i="47"/>
  <c r="H236" i="47"/>
  <c r="G89" i="56"/>
  <c r="D95" i="44"/>
  <c r="F91" i="56"/>
  <c r="J84" i="44"/>
  <c r="K84" i="44" s="1"/>
  <c r="K95" i="44" s="1"/>
  <c r="E59" i="53"/>
  <c r="D59" i="53"/>
  <c r="F44" i="53"/>
  <c r="F45" i="53"/>
  <c r="F46" i="53"/>
  <c r="F47" i="53"/>
  <c r="F48" i="53"/>
  <c r="F49" i="53"/>
  <c r="F50" i="53"/>
  <c r="F51" i="53"/>
  <c r="F52" i="53"/>
  <c r="F53" i="53"/>
  <c r="F54" i="53"/>
  <c r="F55" i="53"/>
  <c r="F56" i="53"/>
  <c r="F43" i="53"/>
  <c r="H911" i="47" l="1"/>
  <c r="J95" i="44"/>
  <c r="F59" i="53"/>
  <c r="E18" i="53"/>
  <c r="D521" i="4" l="1"/>
  <c r="D522" i="4" s="1"/>
  <c r="C504" i="4"/>
  <c r="D504" i="4"/>
  <c r="B504" i="4"/>
  <c r="B522" i="4" l="1"/>
  <c r="C480" i="4"/>
  <c r="D29" i="9" s="1"/>
  <c r="C473" i="4"/>
  <c r="D28" i="9" s="1"/>
  <c r="B480" i="4"/>
  <c r="C29" i="9" s="1"/>
  <c r="D39" i="53"/>
  <c r="E38" i="53"/>
  <c r="E37" i="53"/>
  <c r="E36" i="53"/>
  <c r="C35" i="53"/>
  <c r="C39" i="53" s="1"/>
  <c r="E34" i="53"/>
  <c r="E33" i="53"/>
  <c r="E32" i="53"/>
  <c r="E31" i="53"/>
  <c r="E30" i="53"/>
  <c r="E29" i="53"/>
  <c r="E28" i="53"/>
  <c r="E27" i="53"/>
  <c r="E26" i="53"/>
  <c r="E25" i="53"/>
  <c r="E24" i="53"/>
  <c r="B436" i="4"/>
  <c r="C440" i="4"/>
  <c r="B439" i="4"/>
  <c r="F17" i="53"/>
  <c r="F5" i="53"/>
  <c r="F4" i="53"/>
  <c r="D16" i="53"/>
  <c r="F15" i="53"/>
  <c r="F14" i="53"/>
  <c r="F13" i="53"/>
  <c r="F12" i="53"/>
  <c r="F11" i="53"/>
  <c r="F10" i="53"/>
  <c r="F9" i="53"/>
  <c r="F8" i="53"/>
  <c r="F3" i="53"/>
  <c r="F7" i="53"/>
  <c r="F6" i="53"/>
  <c r="C119" i="4"/>
  <c r="B119" i="4"/>
  <c r="C111" i="4"/>
  <c r="B111" i="4"/>
  <c r="C15" i="1" l="1"/>
  <c r="C13" i="9"/>
  <c r="D15" i="1"/>
  <c r="D536" i="4" s="1"/>
  <c r="D13" i="9"/>
  <c r="D14" i="1"/>
  <c r="D535" i="4" s="1"/>
  <c r="D12" i="9"/>
  <c r="C14" i="1"/>
  <c r="C12" i="9"/>
  <c r="F16" i="53"/>
  <c r="D18" i="53"/>
  <c r="F18" i="53"/>
  <c r="B440" i="4"/>
  <c r="E35" i="53"/>
  <c r="E39" i="53" s="1"/>
  <c r="C12" i="16" l="1"/>
  <c r="C10" i="16"/>
  <c r="C9" i="15"/>
  <c r="C11" i="16" s="1"/>
  <c r="J8" i="5"/>
  <c r="C21" i="16"/>
  <c r="B493" i="4" l="1"/>
  <c r="E3" i="38"/>
  <c r="D31" i="51"/>
  <c r="C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E6" i="51"/>
  <c r="E5" i="51"/>
  <c r="E4" i="51"/>
  <c r="E3" i="51"/>
  <c r="E31" i="51" l="1"/>
  <c r="G14" i="16" l="1"/>
  <c r="H14" i="16" s="1"/>
  <c r="H21" i="16"/>
  <c r="J19" i="5" l="1"/>
  <c r="I10" i="16"/>
  <c r="C8" i="49" l="1"/>
  <c r="K8" i="5" l="1"/>
  <c r="H12" i="15"/>
  <c r="H15" i="15"/>
  <c r="H16" i="15"/>
  <c r="H19" i="15"/>
  <c r="H21" i="15"/>
  <c r="H22" i="15"/>
  <c r="G12" i="15"/>
  <c r="G24" i="15" s="1"/>
  <c r="I8" i="15" l="1"/>
  <c r="C28" i="2"/>
  <c r="C17" i="1"/>
  <c r="C27" i="9" l="1"/>
  <c r="C229" i="32"/>
  <c r="C236" i="32" s="1"/>
  <c r="D236" i="32"/>
  <c r="C204" i="32"/>
  <c r="J14" i="15" l="1"/>
  <c r="I14" i="15"/>
  <c r="H14" i="15"/>
  <c r="D213" i="32" l="1"/>
  <c r="D333" i="32" l="1"/>
  <c r="J20" i="15" l="1"/>
  <c r="J18" i="15"/>
  <c r="D9" i="2"/>
  <c r="C456" i="4"/>
  <c r="D26" i="2" l="1"/>
  <c r="D47" i="9"/>
  <c r="E14" i="50"/>
  <c r="E7" i="50"/>
  <c r="E8" i="50"/>
  <c r="E9" i="50"/>
  <c r="E10" i="50"/>
  <c r="E11" i="50"/>
  <c r="E12" i="50"/>
  <c r="E5" i="50"/>
  <c r="C563" i="4"/>
  <c r="C564" i="4"/>
  <c r="C566" i="4"/>
  <c r="C567" i="4"/>
  <c r="C568" i="4"/>
  <c r="C569" i="4"/>
  <c r="C570" i="4"/>
  <c r="C571" i="4"/>
  <c r="C572" i="4"/>
  <c r="C573" i="4"/>
  <c r="C574" i="4"/>
  <c r="C539" i="4"/>
  <c r="C541" i="4"/>
  <c r="C542" i="4"/>
  <c r="C543" i="4"/>
  <c r="E4" i="38" l="1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D27" i="38"/>
  <c r="C27" i="38"/>
  <c r="C24" i="16" l="1"/>
  <c r="C23" i="16"/>
  <c r="C18" i="16"/>
  <c r="C17" i="16"/>
  <c r="C25" i="15"/>
  <c r="G9" i="5"/>
  <c r="E9" i="15" l="1"/>
  <c r="G9" i="15" s="1"/>
  <c r="H9" i="15" s="1"/>
  <c r="I9" i="5"/>
  <c r="G11" i="5"/>
  <c r="J16" i="5"/>
  <c r="H18" i="16"/>
  <c r="J22" i="5"/>
  <c r="H24" i="16"/>
  <c r="J15" i="5"/>
  <c r="H17" i="16"/>
  <c r="H23" i="16"/>
  <c r="J21" i="5"/>
  <c r="C13" i="16"/>
  <c r="H28" i="15"/>
  <c r="J9" i="5" l="1"/>
  <c r="I11" i="5"/>
  <c r="J11" i="5"/>
  <c r="K11" i="5"/>
  <c r="D13" i="50" l="1"/>
  <c r="D15" i="50" s="1"/>
  <c r="D17" i="1" l="1"/>
  <c r="D538" i="4" s="1"/>
  <c r="C447" i="4"/>
  <c r="C420" i="4"/>
  <c r="C346" i="4"/>
  <c r="B346" i="4"/>
  <c r="C334" i="4"/>
  <c r="C325" i="4"/>
  <c r="C317" i="4"/>
  <c r="C285" i="4"/>
  <c r="C276" i="4"/>
  <c r="C249" i="4"/>
  <c r="C241" i="4"/>
  <c r="C219" i="4"/>
  <c r="D16" i="1"/>
  <c r="D537" i="4" s="1"/>
  <c r="C22" i="4"/>
  <c r="C97" i="4"/>
  <c r="C84" i="4"/>
  <c r="C76" i="4"/>
  <c r="B76" i="4"/>
  <c r="C11" i="1" s="1"/>
  <c r="C46" i="4"/>
  <c r="D9" i="1" s="1"/>
  <c r="D530" i="4" s="1"/>
  <c r="C63" i="4"/>
  <c r="D10" i="1" s="1"/>
  <c r="D531" i="4" s="1"/>
  <c r="C13" i="50"/>
  <c r="C15" i="50" s="1"/>
  <c r="B13" i="50"/>
  <c r="B15" i="50" s="1"/>
  <c r="D19" i="9" l="1"/>
  <c r="D23" i="1"/>
  <c r="D546" i="4" s="1"/>
  <c r="E13" i="50"/>
  <c r="E15" i="50" s="1"/>
  <c r="E9" i="49" l="1"/>
  <c r="B9" i="49"/>
  <c r="F5" i="49"/>
  <c r="F6" i="49" s="1"/>
  <c r="F8" i="49" s="1"/>
  <c r="G4" i="49"/>
  <c r="G5" i="49" s="1"/>
  <c r="G6" i="49" s="1"/>
  <c r="G8" i="49" s="1"/>
  <c r="D482" i="37" l="1"/>
  <c r="C482" i="37"/>
  <c r="D473" i="37"/>
  <c r="C473" i="37"/>
  <c r="D459" i="37"/>
  <c r="C459" i="37"/>
  <c r="D447" i="37"/>
  <c r="C447" i="37"/>
  <c r="E440" i="37"/>
  <c r="D440" i="37"/>
  <c r="F439" i="37"/>
  <c r="F438" i="37"/>
  <c r="F437" i="37"/>
  <c r="F436" i="37"/>
  <c r="F435" i="37"/>
  <c r="F434" i="37"/>
  <c r="F433" i="37"/>
  <c r="F432" i="37"/>
  <c r="F431" i="37"/>
  <c r="F430" i="37"/>
  <c r="F429" i="37"/>
  <c r="F428" i="37"/>
  <c r="F427" i="37"/>
  <c r="D420" i="37"/>
  <c r="C420" i="37"/>
  <c r="D399" i="37"/>
  <c r="C399" i="37"/>
  <c r="E371" i="37"/>
  <c r="C371" i="37"/>
  <c r="D371" i="37"/>
  <c r="D357" i="37"/>
  <c r="C357" i="37"/>
  <c r="C346" i="37"/>
  <c r="E334" i="37"/>
  <c r="C334" i="37"/>
  <c r="C22" i="16" s="1"/>
  <c r="D334" i="37"/>
  <c r="E287" i="37"/>
  <c r="D287" i="37"/>
  <c r="C287" i="37"/>
  <c r="C20" i="16" s="1"/>
  <c r="E274" i="37"/>
  <c r="D274" i="37"/>
  <c r="C274" i="37"/>
  <c r="C19" i="16" s="1"/>
  <c r="D260" i="37"/>
  <c r="C260" i="37"/>
  <c r="E249" i="37"/>
  <c r="D249" i="37"/>
  <c r="C249" i="37"/>
  <c r="E237" i="37"/>
  <c r="C237" i="37"/>
  <c r="C16" i="16" s="1"/>
  <c r="D237" i="37"/>
  <c r="E213" i="37"/>
  <c r="D213" i="37"/>
  <c r="E15" i="16" s="1"/>
  <c r="C213" i="37"/>
  <c r="C15" i="16" s="1"/>
  <c r="D11" i="37"/>
  <c r="C11" i="37"/>
  <c r="D373" i="37" l="1"/>
  <c r="G15" i="16"/>
  <c r="G26" i="16" s="1"/>
  <c r="H15" i="16"/>
  <c r="C373" i="37"/>
  <c r="I22" i="16"/>
  <c r="I20" i="16"/>
  <c r="C25" i="16"/>
  <c r="H19" i="16"/>
  <c r="I19" i="16"/>
  <c r="F440" i="37"/>
  <c r="E26" i="16" l="1"/>
  <c r="H22" i="16"/>
  <c r="C26" i="16"/>
  <c r="C27" i="16" s="1"/>
  <c r="K14" i="5"/>
  <c r="I16" i="16"/>
  <c r="I25" i="16"/>
  <c r="H16" i="16"/>
  <c r="H20" i="16"/>
  <c r="J14" i="5"/>
  <c r="D481" i="32"/>
  <c r="C481" i="32"/>
  <c r="D472" i="32"/>
  <c r="C472" i="32"/>
  <c r="D458" i="32"/>
  <c r="C458" i="32"/>
  <c r="D446" i="32"/>
  <c r="C446" i="32"/>
  <c r="E439" i="32"/>
  <c r="D439" i="32"/>
  <c r="D419" i="32"/>
  <c r="C419" i="32"/>
  <c r="D398" i="32"/>
  <c r="C398" i="32"/>
  <c r="C370" i="32"/>
  <c r="H23" i="15" s="1"/>
  <c r="C333" i="32"/>
  <c r="E286" i="32"/>
  <c r="C286" i="32"/>
  <c r="E273" i="32"/>
  <c r="J17" i="15"/>
  <c r="C273" i="32"/>
  <c r="E236" i="32"/>
  <c r="E213" i="32"/>
  <c r="C213" i="32"/>
  <c r="D11" i="32"/>
  <c r="C11" i="32"/>
  <c r="H25" i="16" l="1"/>
  <c r="H26" i="16" s="1"/>
  <c r="H20" i="15"/>
  <c r="I20" i="15"/>
  <c r="H18" i="15"/>
  <c r="I18" i="15"/>
  <c r="J23" i="5"/>
  <c r="H17" i="15"/>
  <c r="K23" i="5" l="1"/>
  <c r="K18" i="5"/>
  <c r="J18" i="5"/>
  <c r="J20" i="5"/>
  <c r="K20" i="5"/>
  <c r="I26" i="16"/>
  <c r="I17" i="15"/>
  <c r="E25" i="5"/>
  <c r="C32" i="16"/>
  <c r="K17" i="5" l="1"/>
  <c r="J17" i="5"/>
  <c r="C513" i="4"/>
  <c r="C514" i="4" s="1"/>
  <c r="D514" i="4"/>
  <c r="B334" i="4" l="1"/>
  <c r="C42" i="9" s="1"/>
  <c r="B325" i="4"/>
  <c r="B249" i="4"/>
  <c r="C19" i="9" l="1"/>
  <c r="C23" i="1"/>
  <c r="B22" i="4"/>
  <c r="D13" i="1"/>
  <c r="D534" i="4" s="1"/>
  <c r="D12" i="1"/>
  <c r="D533" i="4" s="1"/>
  <c r="D11" i="1"/>
  <c r="D532" i="4" s="1"/>
  <c r="B63" i="4" l="1"/>
  <c r="C10" i="1" l="1"/>
  <c r="C11" i="9"/>
  <c r="B513" i="4"/>
  <c r="E27" i="38"/>
  <c r="E13" i="30"/>
  <c r="D12" i="30"/>
  <c r="D14" i="30" s="1"/>
  <c r="C12" i="30"/>
  <c r="C14" i="30" s="1"/>
  <c r="B12" i="30"/>
  <c r="B14" i="30" s="1"/>
  <c r="E11" i="30"/>
  <c r="E10" i="30"/>
  <c r="E9" i="30"/>
  <c r="E8" i="30"/>
  <c r="E7" i="30"/>
  <c r="E6" i="30"/>
  <c r="E5" i="30"/>
  <c r="E4" i="30"/>
  <c r="F78" i="43"/>
  <c r="C78" i="43"/>
  <c r="C65" i="43"/>
  <c r="C52" i="43"/>
  <c r="F52" i="43" s="1"/>
  <c r="B52" i="43"/>
  <c r="F51" i="43"/>
  <c r="F50" i="43"/>
  <c r="F48" i="43"/>
  <c r="F47" i="43"/>
  <c r="F46" i="43"/>
  <c r="F45" i="43"/>
  <c r="F40" i="43"/>
  <c r="C40" i="43"/>
  <c r="B11" i="43"/>
  <c r="E9" i="43"/>
  <c r="D20" i="2"/>
  <c r="B447" i="4"/>
  <c r="C20" i="2" s="1"/>
  <c r="D14" i="2"/>
  <c r="B420" i="4"/>
  <c r="D10" i="2"/>
  <c r="D12" i="2" s="1"/>
  <c r="B389" i="4"/>
  <c r="C10" i="2" s="1"/>
  <c r="C9" i="2"/>
  <c r="D30" i="1"/>
  <c r="D553" i="4" s="1"/>
  <c r="D29" i="1"/>
  <c r="D552" i="4" s="1"/>
  <c r="D28" i="1"/>
  <c r="D551" i="4" s="1"/>
  <c r="C23" i="9"/>
  <c r="B285" i="4"/>
  <c r="C22" i="9" s="1"/>
  <c r="B258" i="4"/>
  <c r="C24" i="1" s="1"/>
  <c r="D22" i="1"/>
  <c r="D545" i="4" s="1"/>
  <c r="C18" i="9"/>
  <c r="D21" i="1"/>
  <c r="D544" i="4" s="1"/>
  <c r="B219" i="4"/>
  <c r="C15" i="9"/>
  <c r="D14" i="9"/>
  <c r="C8" i="43"/>
  <c r="D34" i="9"/>
  <c r="B97" i="4"/>
  <c r="C34" i="9" s="1"/>
  <c r="B84" i="4"/>
  <c r="C12" i="1" s="1"/>
  <c r="B46" i="4"/>
  <c r="D8" i="1"/>
  <c r="D529" i="4" s="1"/>
  <c r="D540" i="4" s="1"/>
  <c r="B8" i="4"/>
  <c r="D16" i="2" l="1"/>
  <c r="D22" i="2" s="1"/>
  <c r="C14" i="2"/>
  <c r="B472" i="4"/>
  <c r="B473" i="4" s="1"/>
  <c r="C28" i="9" s="1"/>
  <c r="D9" i="9"/>
  <c r="D18" i="1"/>
  <c r="C9" i="1"/>
  <c r="C10" i="9"/>
  <c r="C5" i="43"/>
  <c r="C9" i="9"/>
  <c r="B514" i="4"/>
  <c r="B532" i="4"/>
  <c r="C532" i="4" s="1"/>
  <c r="C21" i="9"/>
  <c r="D15" i="9"/>
  <c r="C8" i="1"/>
  <c r="C41" i="9"/>
  <c r="D17" i="9"/>
  <c r="C21" i="1"/>
  <c r="D40" i="9"/>
  <c r="C12" i="2"/>
  <c r="D6" i="43"/>
  <c r="C24" i="9"/>
  <c r="C30" i="1"/>
  <c r="C29" i="1"/>
  <c r="D4" i="43"/>
  <c r="D24" i="1"/>
  <c r="D547" i="4" s="1"/>
  <c r="D20" i="9"/>
  <c r="C28" i="1"/>
  <c r="D26" i="1"/>
  <c r="D549" i="4" s="1"/>
  <c r="D22" i="9"/>
  <c r="D11" i="9"/>
  <c r="D7" i="43"/>
  <c r="C7" i="43"/>
  <c r="C40" i="9"/>
  <c r="D21" i="9"/>
  <c r="D25" i="1"/>
  <c r="D548" i="4" s="1"/>
  <c r="D5" i="43"/>
  <c r="D8" i="43"/>
  <c r="E8" i="43" s="1"/>
  <c r="C20" i="9"/>
  <c r="D24" i="9"/>
  <c r="D42" i="9"/>
  <c r="D10" i="43"/>
  <c r="C6" i="43"/>
  <c r="C4" i="43"/>
  <c r="C26" i="1"/>
  <c r="D10" i="9"/>
  <c r="D18" i="9"/>
  <c r="C22" i="1"/>
  <c r="C17" i="9"/>
  <c r="D23" i="9"/>
  <c r="D41" i="9"/>
  <c r="C13" i="1"/>
  <c r="C27" i="1"/>
  <c r="C35" i="9"/>
  <c r="C14" i="9"/>
  <c r="C10" i="43"/>
  <c r="E12" i="30"/>
  <c r="E14" i="30" s="1"/>
  <c r="C32" i="1" l="1"/>
  <c r="C18" i="1"/>
  <c r="D31" i="9"/>
  <c r="C31" i="9"/>
  <c r="E5" i="43"/>
  <c r="F5" i="43" s="1"/>
  <c r="B535" i="4"/>
  <c r="C535" i="4" s="1"/>
  <c r="B530" i="4"/>
  <c r="B536" i="4"/>
  <c r="C536" i="4" s="1"/>
  <c r="C546" i="4"/>
  <c r="B531" i="4"/>
  <c r="C531" i="4" s="1"/>
  <c r="B534" i="4"/>
  <c r="C534" i="4" s="1"/>
  <c r="C551" i="4"/>
  <c r="B533" i="4"/>
  <c r="C533" i="4" s="1"/>
  <c r="C549" i="4"/>
  <c r="C552" i="4"/>
  <c r="D44" i="9"/>
  <c r="C44" i="9"/>
  <c r="C37" i="9"/>
  <c r="C16" i="2"/>
  <c r="C22" i="2" s="1"/>
  <c r="C48" i="9" s="1"/>
  <c r="E6" i="43"/>
  <c r="E7" i="43"/>
  <c r="F7" i="43" s="1"/>
  <c r="D27" i="1"/>
  <c r="D35" i="9"/>
  <c r="D37" i="9" s="1"/>
  <c r="E10" i="43"/>
  <c r="D11" i="43"/>
  <c r="E4" i="43"/>
  <c r="C11" i="43"/>
  <c r="D32" i="1" l="1"/>
  <c r="D34" i="1" s="1"/>
  <c r="D27" i="2" s="1"/>
  <c r="D29" i="2" s="1"/>
  <c r="D550" i="4"/>
  <c r="D555" i="4" s="1"/>
  <c r="D557" i="4" s="1"/>
  <c r="C34" i="1"/>
  <c r="C27" i="2" s="1"/>
  <c r="C530" i="4"/>
  <c r="B540" i="4"/>
  <c r="C575" i="4"/>
  <c r="B575" i="4"/>
  <c r="D46" i="9"/>
  <c r="C46" i="9"/>
  <c r="C50" i="9" s="1"/>
  <c r="B555" i="4"/>
  <c r="D49" i="9"/>
  <c r="C49" i="9"/>
  <c r="F4" i="43"/>
  <c r="E11" i="43"/>
  <c r="F11" i="43" s="1"/>
  <c r="D30" i="2" l="1"/>
  <c r="D48" i="9"/>
  <c r="D50" i="9" s="1"/>
  <c r="B557" i="4"/>
  <c r="C29" i="2"/>
  <c r="C30" i="2" s="1"/>
  <c r="J9" i="15"/>
  <c r="E11" i="16"/>
  <c r="G11" i="16" s="1"/>
  <c r="H11" i="16" s="1"/>
  <c r="H11" i="15" l="1"/>
  <c r="I10" i="15"/>
  <c r="E11" i="15"/>
  <c r="J10" i="15"/>
  <c r="G12" i="16"/>
  <c r="J11" i="15" l="1"/>
  <c r="E25" i="15"/>
  <c r="I12" i="16"/>
  <c r="G13" i="16"/>
  <c r="H13" i="16"/>
  <c r="G11" i="15"/>
  <c r="E13" i="16"/>
  <c r="E27" i="16" s="1"/>
  <c r="G25" i="15" l="1"/>
  <c r="G30" i="15"/>
  <c r="E30" i="15"/>
  <c r="H27" i="16"/>
  <c r="H30" i="15"/>
  <c r="I11" i="15"/>
  <c r="G27" i="16"/>
  <c r="I13" i="16"/>
  <c r="H13" i="15"/>
  <c r="H24" i="15" s="1"/>
  <c r="H25" i="15" s="1"/>
  <c r="I24" i="15"/>
  <c r="J25" i="15"/>
  <c r="G13" i="5"/>
  <c r="I13" i="5" s="1"/>
  <c r="C544" i="4" s="1"/>
  <c r="C555" i="4" s="1"/>
  <c r="C557" i="4" s="1"/>
  <c r="I13" i="15"/>
  <c r="G28" i="15"/>
  <c r="J13" i="15"/>
  <c r="J24" i="15" l="1"/>
  <c r="J13" i="5"/>
  <c r="J24" i="5" s="1"/>
  <c r="J25" i="5" s="1"/>
  <c r="K13" i="5"/>
  <c r="G24" i="5"/>
  <c r="G25" i="5" s="1"/>
  <c r="K24" i="5" l="1"/>
  <c r="I25" i="5"/>
</calcChain>
</file>

<file path=xl/sharedStrings.xml><?xml version="1.0" encoding="utf-8"?>
<sst xmlns="http://schemas.openxmlformats.org/spreadsheetml/2006/main" count="6230" uniqueCount="3068">
  <si>
    <t>COUNTY OF BUSIA</t>
  </si>
  <si>
    <t xml:space="preserve">REPORTS AND FINANCIAL STATEMENTS </t>
  </si>
  <si>
    <t>Q1</t>
  </si>
  <si>
    <t>Kshs</t>
  </si>
  <si>
    <t xml:space="preserve"> Total Exchequer Releases </t>
  </si>
  <si>
    <t>Cumulative Amount</t>
  </si>
  <si>
    <t>2. TRANSFERS FROM NATIONAL GOVERNMENT ENTITIES</t>
  </si>
  <si>
    <t>Description</t>
  </si>
  <si>
    <t>Transfers from Central government entities</t>
  </si>
  <si>
    <t>Transfer from Ministry of Health</t>
  </si>
  <si>
    <t>Leasing of medical equipment</t>
  </si>
  <si>
    <t>Free maternity healthcare</t>
  </si>
  <si>
    <t>Financing for level 5 hospitals</t>
  </si>
  <si>
    <t>Abolishment of user fees in health centers and dispensaries</t>
  </si>
  <si>
    <t>Transfer from Ministry of Transport and Infrastructure</t>
  </si>
  <si>
    <t>Rehabilitation of class C roads</t>
  </si>
  <si>
    <t>Nairobi Missing Link Roads and Non-Motorized Transport Facilities</t>
  </si>
  <si>
    <t xml:space="preserve">TOTAL </t>
  </si>
  <si>
    <t>3. PROCEEDS FROM FOREIGN GRANTS/ DEVELOPMENT PARTNERS</t>
  </si>
  <si>
    <t>Name of Donor</t>
  </si>
  <si>
    <t>Grants Received from Bilateral Donors (Foreign Governments)</t>
  </si>
  <si>
    <t>Government of Germany</t>
  </si>
  <si>
    <t>Roads 2000 Project in Western Kenya</t>
  </si>
  <si>
    <t>Roads 2000 Project in Central Kenya</t>
  </si>
  <si>
    <t>Government of Italy</t>
  </si>
  <si>
    <t>Rehabilitation of sub-district hospitals - KIDDP</t>
  </si>
  <si>
    <t>Grants Received from Multilateral Donors (International Organizations)</t>
  </si>
  <si>
    <t xml:space="preserve">DANIDA </t>
  </si>
  <si>
    <t>Health Sector Programme Support (HSPS)</t>
  </si>
  <si>
    <t>Health Sector Support Project (HSSP)</t>
  </si>
  <si>
    <t>World Bank</t>
  </si>
  <si>
    <t>Climate Smart Programme</t>
  </si>
  <si>
    <t>National Urban Transport Improvement Project (NUTRIP)</t>
  </si>
  <si>
    <t>European Development Fund</t>
  </si>
  <si>
    <t>TOTAL</t>
  </si>
  <si>
    <t>4. PROCEEDS FROM DOMESTIC BORROWINGS</t>
  </si>
  <si>
    <t>Borrowing within General Government</t>
  </si>
  <si>
    <t>Borrowing from Monetary Authorities (Central Bank)</t>
  </si>
  <si>
    <t>Other Domestic Depository Corporations (Commercial Banks)</t>
  </si>
  <si>
    <t>Borrowing from Other Domestic Financial Institutions</t>
  </si>
  <si>
    <t>Borrowing from Other Domestic Creditors</t>
  </si>
  <si>
    <t>Domestic Currency and Domestic Deposits</t>
  </si>
  <si>
    <t>Total</t>
  </si>
  <si>
    <t>5. PROCEEDS FROM FOREIGN BORROWINGS</t>
  </si>
  <si>
    <t>Foreign Borrowing – Draw-downs Through Exchequer</t>
  </si>
  <si>
    <t>Foreign Borrowing - Direct Payments</t>
  </si>
  <si>
    <t>Foreign Currency and Foreign Deposits</t>
  </si>
  <si>
    <t>6. PROCEEDS FROM SALE OF ASSETS</t>
  </si>
  <si>
    <t>Receipts from the Sale of Buildings</t>
  </si>
  <si>
    <t>Receipts from the Sale of Vehicles and Transport Equipment</t>
  </si>
  <si>
    <t>Receipts from the Sale Plant Machinery and Equipment</t>
  </si>
  <si>
    <t>Receipts from Sale of Certified Seeds and Breeding Stock</t>
  </si>
  <si>
    <t>Receipts from the Sale of Strategic Reserves Stocks</t>
  </si>
  <si>
    <t>Receipts from the Sale of Inventories, Stocks and Commodities</t>
  </si>
  <si>
    <t>Disposal and Sales of Non-Produced Assets</t>
  </si>
  <si>
    <r>
      <rPr>
        <b/>
        <sz val="11"/>
        <color rgb="FF000000"/>
        <rFont val="Times New Roman"/>
        <family val="1"/>
      </rPr>
      <t>7. CONDITIONAL ADDITIONAL ALLOCATION TO COUNTY GOVERNMENTS</t>
    </r>
    <r>
      <rPr>
        <b/>
        <sz val="11"/>
        <color theme="1"/>
        <rFont val="Times New Roman"/>
        <family val="1"/>
      </rPr>
      <t xml:space="preserve"> </t>
    </r>
  </si>
  <si>
    <t>Loans and Grants Supplementary</t>
  </si>
  <si>
    <t>Conditional Allocations for Free Maternal Healthcare Allocation</t>
  </si>
  <si>
    <t>Conditional Allocations for Compensation for User Fees Foregone</t>
  </si>
  <si>
    <t>Conditional Allocation for Leasing of Medical Equipment</t>
  </si>
  <si>
    <t>Conditional Allocation from Road Maintenance Fuel Levy Fund</t>
  </si>
  <si>
    <t>Conditional Allocation to County Emergency Fund</t>
  </si>
  <si>
    <r>
      <rPr>
        <b/>
        <sz val="11"/>
        <color rgb="FF000000"/>
        <rFont val="Times New Roman"/>
        <family val="1"/>
      </rPr>
      <t>8. CONDITIONAL ALLOCATION TO LEVEL 5 HOSPITALS</t>
    </r>
    <r>
      <rPr>
        <b/>
        <sz val="11"/>
        <color theme="1"/>
        <rFont val="Times New Roman"/>
        <family val="1"/>
      </rPr>
      <t xml:space="preserve"> </t>
    </r>
  </si>
  <si>
    <t>Level 5 Hospital</t>
  </si>
  <si>
    <t>Allocation</t>
  </si>
  <si>
    <t>Mashinani teaching and referral Hospital</t>
  </si>
  <si>
    <t>(name of level 5 hospital)</t>
  </si>
  <si>
    <t xml:space="preserve">9. FUEL LEVY ALLOCATION </t>
  </si>
  <si>
    <t>Road maintenance fuel levy fund</t>
  </si>
  <si>
    <t>10. COUNTY OWN GENERATED REVENUE</t>
  </si>
  <si>
    <t>RECEIPTS</t>
  </si>
  <si>
    <t>Advertisement</t>
  </si>
  <si>
    <t>Agri. Training College</t>
  </si>
  <si>
    <t>Alema Water Supply</t>
  </si>
  <si>
    <t>Application / Tender</t>
  </si>
  <si>
    <t>Application Of Plans</t>
  </si>
  <si>
    <t>Approval / Transfer Fees</t>
  </si>
  <si>
    <t>Building Plans Approval</t>
  </si>
  <si>
    <t>Bus Parking Fees</t>
  </si>
  <si>
    <t>Busia Hills Water Supply</t>
  </si>
  <si>
    <t>Busijo Water Supply</t>
  </si>
  <si>
    <t>Butula Water Supply</t>
  </si>
  <si>
    <t>Cage License</t>
  </si>
  <si>
    <t>Charcoal Cess</t>
  </si>
  <si>
    <t>Cilor</t>
  </si>
  <si>
    <t>Co-Op. Audit Fees</t>
  </si>
  <si>
    <t>Drilling Rig</t>
  </si>
  <si>
    <t>Fingerling Sale</t>
  </si>
  <si>
    <t>Fire Safety Fees</t>
  </si>
  <si>
    <t>Fish Cess</t>
  </si>
  <si>
    <t>Fish Import Permit</t>
  </si>
  <si>
    <t>Fish Movement Permit</t>
  </si>
  <si>
    <t>Fish Traders Licence</t>
  </si>
  <si>
    <t>Fisherman'S License</t>
  </si>
  <si>
    <t>FUNDS FROM HEALTH INSURANCE  - NHIF</t>
  </si>
  <si>
    <t>Group Registration</t>
  </si>
  <si>
    <t>Health Sector Fund</t>
  </si>
  <si>
    <t>Hire Of Hall / Office</t>
  </si>
  <si>
    <t>Hospital User Fees</t>
  </si>
  <si>
    <t>Impounding/Clamp. Fees</t>
  </si>
  <si>
    <t>Land Rates</t>
  </si>
  <si>
    <t>Land Rates (Arrears)</t>
  </si>
  <si>
    <t xml:space="preserve">Land Sub-Division </t>
  </si>
  <si>
    <t>Liqour License</t>
  </si>
  <si>
    <t xml:space="preserve">Machine Hire </t>
  </si>
  <si>
    <t>Market Stall / Kiosk</t>
  </si>
  <si>
    <t>Markets Fees</t>
  </si>
  <si>
    <t>Mortuary Fees</t>
  </si>
  <si>
    <t>Motor Cycle Fees</t>
  </si>
  <si>
    <t>Munana Water Supply</t>
  </si>
  <si>
    <t>Noise</t>
  </si>
  <si>
    <t>Nursery Fees</t>
  </si>
  <si>
    <t>Other Miscellaneous</t>
  </si>
  <si>
    <t>Plot Rent</t>
  </si>
  <si>
    <t>Port Vict. Water Supply</t>
  </si>
  <si>
    <t>Private Rent. Commercial</t>
  </si>
  <si>
    <t>Private Rent. Domestic</t>
  </si>
  <si>
    <t>Public Health</t>
  </si>
  <si>
    <t>Quarry Cess</t>
  </si>
  <si>
    <t>Reg. Of Boats License</t>
  </si>
  <si>
    <t>Registration Of Ecd</t>
  </si>
  <si>
    <t>Rent/Govt. Houses</t>
  </si>
  <si>
    <t>Sand Cess</t>
  </si>
  <si>
    <t>Single Business Permit</t>
  </si>
  <si>
    <t>Slaughter Fees</t>
  </si>
  <si>
    <t>Solid Waste</t>
  </si>
  <si>
    <t>Stock Sale</t>
  </si>
  <si>
    <t>Sugar Cane Cess</t>
  </si>
  <si>
    <t>Timber Cess</t>
  </si>
  <si>
    <t>Title Deeds, Reg Of Docu</t>
  </si>
  <si>
    <t>Tobacco Cess</t>
  </si>
  <si>
    <t>Tourism</t>
  </si>
  <si>
    <t>Tractor Hire Services</t>
  </si>
  <si>
    <t>Trailer Parking  Fees</t>
  </si>
  <si>
    <t>Transist Produce Cess</t>
  </si>
  <si>
    <t>Veterinary Services</t>
  </si>
  <si>
    <t>Wakhungu Fish Farm</t>
  </si>
  <si>
    <t>Water Booser</t>
  </si>
  <si>
    <t>Weights &amp; Measures</t>
  </si>
  <si>
    <t>11. REFUNDS TO CRF ACCOUNT</t>
  </si>
  <si>
    <t>Equitable Share</t>
  </si>
  <si>
    <t>12. COMPENSATION OF EMPLOYEES</t>
  </si>
  <si>
    <t>Basic salaries of permanent employees</t>
  </si>
  <si>
    <t>Basic wages of temporary employees</t>
  </si>
  <si>
    <t>Personal allowances paid as part of salary</t>
  </si>
  <si>
    <t>Personal allowances paid as reimbursements</t>
  </si>
  <si>
    <t>Personal allowances provided in kind</t>
  </si>
  <si>
    <t>Pension and other social security contributions</t>
  </si>
  <si>
    <t>Compulsory national social security schemes</t>
  </si>
  <si>
    <t>Compulsory national health insurance schemes</t>
  </si>
  <si>
    <t>Social benefit schemes outside government</t>
  </si>
  <si>
    <t>Other personnel payments (GRATUITY)</t>
  </si>
  <si>
    <t>13. USE OF GOODS AND SERVICES</t>
  </si>
  <si>
    <t>Utilities, supplies and services</t>
  </si>
  <si>
    <t>Communication, supplies and services</t>
  </si>
  <si>
    <t>Domestic travel and subsistence</t>
  </si>
  <si>
    <t>Foreign travel and subsistence</t>
  </si>
  <si>
    <t>Printing, advertising and information supplies &amp; services</t>
  </si>
  <si>
    <t>Rentals of produced assets</t>
  </si>
  <si>
    <t>Training expenses</t>
  </si>
  <si>
    <t>Hospitality supplies and services</t>
  </si>
  <si>
    <t>Insurance costs</t>
  </si>
  <si>
    <t>Specialized materials and services</t>
  </si>
  <si>
    <t>Office and general supplies and services</t>
  </si>
  <si>
    <t>Other operating expenses</t>
  </si>
  <si>
    <t>Routine maintenance – vehicles and other transport equipment</t>
  </si>
  <si>
    <t>Routine maintenance – other assets</t>
  </si>
  <si>
    <t>Fuel Oil and Lubricants</t>
  </si>
  <si>
    <t>Medical Drugs</t>
  </si>
  <si>
    <t>14. INTEREST PAYMENTS</t>
  </si>
  <si>
    <t>Interest Payments on Foreign Borrowing</t>
  </si>
  <si>
    <t xml:space="preserve">Interest Payments on Domestic Borrowing </t>
  </si>
  <si>
    <t>Interest on Borrowing From Other Government Units</t>
  </si>
  <si>
    <t>Interest Payments on Guaranteed Debt Taken over by Govt</t>
  </si>
  <si>
    <t>Other interest payments</t>
  </si>
  <si>
    <t xml:space="preserve">15. SUBSIDIES </t>
  </si>
  <si>
    <t xml:space="preserve">Subsidies to Public Corporations  </t>
  </si>
  <si>
    <t xml:space="preserve">Subsidies to Private Enterprises  </t>
  </si>
  <si>
    <t>Vijana Fisheries Ltd</t>
  </si>
  <si>
    <t>16. TRANSFERS TO OTHER GOVERNMENT ENTITIES</t>
  </si>
  <si>
    <t>Transfers to National Government entities</t>
  </si>
  <si>
    <t>Transfers to County Government entities</t>
  </si>
  <si>
    <t>Transfers to Climate Smart</t>
  </si>
  <si>
    <t>County Assembly</t>
  </si>
  <si>
    <t>17. OTHER GRANTS AND TRANSFERS</t>
  </si>
  <si>
    <t>Scholarships and other educational benefits</t>
  </si>
  <si>
    <t>Emergency relief and refugee assistance</t>
  </si>
  <si>
    <t>Subsidies to small businesses, cooperatives, and self employed</t>
  </si>
  <si>
    <t>Other capital grants and transfers</t>
  </si>
  <si>
    <t>18. SOCIAL SECURITY BENEFITS</t>
  </si>
  <si>
    <t>Government pension and retirement benefits</t>
  </si>
  <si>
    <t>Social security benefits in cash and in kind</t>
  </si>
  <si>
    <t>Employer Social Benefits in cash and in kind</t>
  </si>
  <si>
    <t xml:space="preserve"> </t>
  </si>
  <si>
    <t xml:space="preserve">19. ACQUISITION OF ASSETS </t>
  </si>
  <si>
    <t>Non Financial Assets</t>
  </si>
  <si>
    <t>Purchase of Buildings</t>
  </si>
  <si>
    <t>Construction of Buildings</t>
  </si>
  <si>
    <t>Refurbishment of Buildings</t>
  </si>
  <si>
    <t>Construction of Roads</t>
  </si>
  <si>
    <t>Construction and Civil Works</t>
  </si>
  <si>
    <t>Overhaul and Refurbishment of Construction and Civil Works</t>
  </si>
  <si>
    <t>Purchase of Vehicles and Other Transport Equipment</t>
  </si>
  <si>
    <t>Overhaul of Vehicles and Other Transport Equipment</t>
  </si>
  <si>
    <t>Purchase of Household Furniture and Institutional Equipment</t>
  </si>
  <si>
    <t>Purchase of Office Furniture and General Equipment</t>
  </si>
  <si>
    <t>Purchase of ICT Equipment, Software and Other ICT Assets</t>
  </si>
  <si>
    <t>Purchase of Specialised Plant, Equipment and Machinery</t>
  </si>
  <si>
    <t>Rehabilitation and Renovation of Plant, Machinery and Equip.</t>
  </si>
  <si>
    <t>Purchase of Certified Seeds, Breeding Stock and Live Animals</t>
  </si>
  <si>
    <t>Research, Studies, Project Preparation, Design &amp; Supervision</t>
  </si>
  <si>
    <t>Purchase of medical and dental equipment</t>
  </si>
  <si>
    <t>Purchase of labaratory services</t>
  </si>
  <si>
    <t>Rehabilitation of Civil Works</t>
  </si>
  <si>
    <t>Acquisition of Strategic Stocks and commodities</t>
  </si>
  <si>
    <t>Acquisition of Land</t>
  </si>
  <si>
    <t>Acquisition of Intangible Assets</t>
  </si>
  <si>
    <t>Financial Assets</t>
  </si>
  <si>
    <t>Domestic Public Non-Financial Enterprises</t>
  </si>
  <si>
    <t>Domestic Public Financial Institutions</t>
  </si>
  <si>
    <t>Foreign financial Institutions operating Abroad</t>
  </si>
  <si>
    <t>Other Foreign Enterprises</t>
  </si>
  <si>
    <t>Foreign Payables - From Previous Years</t>
  </si>
  <si>
    <t xml:space="preserve">20. FINANCE COSTS </t>
  </si>
  <si>
    <t>Bank Charges</t>
  </si>
  <si>
    <t>Exchange Rate Losses</t>
  </si>
  <si>
    <t>Other Finance Costs</t>
  </si>
  <si>
    <t>Repayments on Borrowings from Domestic sources</t>
  </si>
  <si>
    <t>Principal Repayments on Guaranteed Debt Taken over by Government</t>
  </si>
  <si>
    <t>Repayments on Borrowings from Other Domestic Creditors</t>
  </si>
  <si>
    <t>Repayment of Principal from Foreign Lending &amp; On – Lending</t>
  </si>
  <si>
    <t>22. OTHER PAYMENTS</t>
  </si>
  <si>
    <t>Budget Reserves</t>
  </si>
  <si>
    <t>Civil Contingency Reserves</t>
  </si>
  <si>
    <t>Capital Transfers to Non-Financial Public Enterprises</t>
  </si>
  <si>
    <t>Capital Transfer to Public Financial Institutions and Enterprises</t>
  </si>
  <si>
    <t>Capital Transfer to Private Non-Financial Enterprises</t>
  </si>
  <si>
    <t>Other expenses</t>
  </si>
  <si>
    <t xml:space="preserve">Domestic Accounts </t>
  </si>
  <si>
    <t>23A. BANK ACCOUNTS</t>
  </si>
  <si>
    <t>Indicated whether recurrent or development</t>
  </si>
  <si>
    <t>Co-Op Bank Education Imprest A/C01141236344204</t>
  </si>
  <si>
    <t>Kcb Revenue Collection A/C  1140758017</t>
  </si>
  <si>
    <t>CBK Recurrent A/C 1000171189</t>
  </si>
  <si>
    <t>Busia County Village Polythechnic  A/C No. 1000370092</t>
  </si>
  <si>
    <t>County Health Management Team A/C No 079000026361</t>
  </si>
  <si>
    <t>Busia County Special Purpose Account</t>
  </si>
  <si>
    <t>CBK Road Maintainance Fuel Levy Fund Account No. 1000268336</t>
  </si>
  <si>
    <t>CBK Development A/C 1000171138-Executive</t>
  </si>
  <si>
    <t>CBK Revenue Fund A/C 1000171618</t>
  </si>
  <si>
    <t>Co-Op Bank Standing Imprest  A/C 01141236344200</t>
  </si>
  <si>
    <t>Busia County Deposit  A/C No. 1000239204</t>
  </si>
  <si>
    <t>Busia County ASDSP Account National Bank</t>
  </si>
  <si>
    <t>Khunyangu Health Centre National Bank Of Kenya -Health (NHIF) 01001036736900</t>
  </si>
  <si>
    <t>Busia County Refferal Hospital National Bank Of Kenya -Health (NHIF) 0136712400</t>
  </si>
  <si>
    <t>Sio Port Victoria Health Centre KCB -Health (NHIF) A/C 1183867425</t>
  </si>
  <si>
    <t>Port Victoria Health Centre National Bank Of Kenya -Health (NHIF) 01001036646000</t>
  </si>
  <si>
    <t>Nambale Sub County Hospital  KCB -Health (NHIF) 1255604875</t>
  </si>
  <si>
    <t>Alupe Sub County Hospital  KCB -Health (NHIF) 1264497768</t>
  </si>
  <si>
    <t>CBK Busia County Urban Support Grant Ac No. 1259557774 KCB - Urban Institutional Grant</t>
  </si>
  <si>
    <t>CBK Busia County Urban Support Grant Ac No. 01071216190600 NBK - Urban Development Grant</t>
  </si>
  <si>
    <t>Busia County Urban Development Grant Ac No. 1000396695</t>
  </si>
  <si>
    <t>Busia County Kenya Devolution Support Programme Account No. 1000412844</t>
  </si>
  <si>
    <t>Covid 19 Special Account No. 1000459662</t>
  </si>
  <si>
    <t>Busia County Health NI (Nutrition International) Account. Ac No. 1000445308</t>
  </si>
  <si>
    <t>Busia County Agricultural Sector Development Support Program Ac No. 1000369531</t>
  </si>
  <si>
    <t>23B. CASH IN HAND</t>
  </si>
  <si>
    <t>Cash in Hand – Held in domestic currency</t>
  </si>
  <si>
    <t>Cash in Hand – Held in foreign currency</t>
  </si>
  <si>
    <t>Cash in hand should be analysed as follows:</t>
  </si>
  <si>
    <t>Location 1</t>
  </si>
  <si>
    <t>Location 2</t>
  </si>
  <si>
    <t>Location 3</t>
  </si>
  <si>
    <t xml:space="preserve">24. ACCOUNTS RECEIVABLE </t>
  </si>
  <si>
    <t>Government Imprests</t>
  </si>
  <si>
    <t>Clearance Accounts</t>
  </si>
  <si>
    <t>Staff Advances</t>
  </si>
  <si>
    <t>Other Advances</t>
  </si>
  <si>
    <t>OUTSTANDING IMPRESTS</t>
  </si>
  <si>
    <t xml:space="preserve">Name of Officer </t>
  </si>
  <si>
    <t>Date Imprest Taken</t>
  </si>
  <si>
    <t>Amount Taken</t>
  </si>
  <si>
    <t xml:space="preserve"> Amount Surrendered </t>
  </si>
  <si>
    <t>Balance</t>
  </si>
  <si>
    <t xml:space="preserve"> KShs </t>
  </si>
  <si>
    <t xml:space="preserve">KShs </t>
  </si>
  <si>
    <t>KShs  </t>
  </si>
  <si>
    <t xml:space="preserve">25. ACCOUNTS PAYABLE </t>
  </si>
  <si>
    <t>Deposits and Retentions</t>
  </si>
  <si>
    <t>26. FUND BALANCE BROUGHT FORWARD</t>
  </si>
  <si>
    <t>Bank accounts</t>
  </si>
  <si>
    <t>Cash in hand</t>
  </si>
  <si>
    <t>Accounts Receivables</t>
  </si>
  <si>
    <t>Accounts Payables</t>
  </si>
  <si>
    <t>NOTES TO THE FINANCIAL STATEMENTS (CONTINUED)</t>
  </si>
  <si>
    <t>Description of the error</t>
  </si>
  <si>
    <t>28. OTHER IMPORTANT DISCLOSURES</t>
  </si>
  <si>
    <t>28.1: PENDING ACCOUNTS PAYABLE (See Annex 1)</t>
  </si>
  <si>
    <t>Construction of buildings</t>
  </si>
  <si>
    <t>Construction of civil works</t>
  </si>
  <si>
    <t>Supply of goods</t>
  </si>
  <si>
    <t>Supply of services</t>
  </si>
  <si>
    <t>Note</t>
  </si>
  <si>
    <t xml:space="preserve">Cumulative </t>
  </si>
  <si>
    <t>Comparative</t>
  </si>
  <si>
    <t>Amount</t>
  </si>
  <si>
    <t xml:space="preserve">Equitable Share (Exchequer releases) </t>
  </si>
  <si>
    <t>Transfers from National Government Entities</t>
  </si>
  <si>
    <t>Proceeds from Foreign Grants / Development Partners</t>
  </si>
  <si>
    <t>Proceeds from Domestic Borrowings</t>
  </si>
  <si>
    <t>Proceeds from Foreign Borrowings</t>
  </si>
  <si>
    <t>Proceeds from Sale of Assets</t>
  </si>
  <si>
    <t>Conditional Additional Allocations to County Governments</t>
  </si>
  <si>
    <t>Conditional Allocation to Level 5 Hospitals</t>
  </si>
  <si>
    <t>County Own Generated Revenues</t>
  </si>
  <si>
    <t>Unspent Funds</t>
  </si>
  <si>
    <t>TOTAL RECEIPTS</t>
  </si>
  <si>
    <t>PAYMENTS</t>
  </si>
  <si>
    <t>Compensation of Employees</t>
  </si>
  <si>
    <t>Use of goods and services</t>
  </si>
  <si>
    <t>Interest payments</t>
  </si>
  <si>
    <t>Subsidies</t>
  </si>
  <si>
    <t>Transfers to Other Government Entities</t>
  </si>
  <si>
    <t>Other grants and transfers</t>
  </si>
  <si>
    <t>Social Security Benefits</t>
  </si>
  <si>
    <t>Acquisition of Assets</t>
  </si>
  <si>
    <t>Finance Costs</t>
  </si>
  <si>
    <t>Repayment of principal on Domestic and Foreign borrowing</t>
  </si>
  <si>
    <t>Other Payments</t>
  </si>
  <si>
    <t>TOTAL PAYMENTS</t>
  </si>
  <si>
    <t xml:space="preserve">SURPLUS/DEFICIT </t>
  </si>
  <si>
    <r>
      <rPr>
        <sz val="11"/>
        <color theme="1"/>
        <rFont val="Times New Roman"/>
        <family val="1"/>
      </rPr>
      <t xml:space="preserve">The accounting policies and explanatory notes to these financial statements form an integral part of the financial statements. The entity financial statements were approved on </t>
    </r>
    <r>
      <rPr>
        <u/>
        <sz val="11"/>
        <color theme="1"/>
        <rFont val="Times New Roman"/>
        <family val="1"/>
      </rPr>
      <t xml:space="preserve">___________        </t>
    </r>
    <r>
      <rPr>
        <sz val="11"/>
        <color theme="1"/>
        <rFont val="Times New Roman"/>
        <family val="1"/>
      </rPr>
      <t>2015 and signed by:</t>
    </r>
  </si>
  <si>
    <t>___________________________</t>
  </si>
  <si>
    <t>________________________</t>
  </si>
  <si>
    <t>Chief Officer - Finance</t>
  </si>
  <si>
    <t>Head of Treasury Accounting</t>
  </si>
  <si>
    <t>Cummulative Amount</t>
  </si>
  <si>
    <t>FINANCIAL ASSETS</t>
  </si>
  <si>
    <t>Cash and Cash Equivalents</t>
  </si>
  <si>
    <t>Bank Balances</t>
  </si>
  <si>
    <t>Cash Balances</t>
  </si>
  <si>
    <t>Total Cash and cash equivalents</t>
  </si>
  <si>
    <t>Accounts receivables – Outstanding Imprests</t>
  </si>
  <si>
    <t>TOTAL FINANCIAL ASSETS</t>
  </si>
  <si>
    <t>FINANCIAL LIABILITIES</t>
  </si>
  <si>
    <t>Accounts Payables – Deposits and retentions</t>
  </si>
  <si>
    <t>NET FINANCIAL ASSETS</t>
  </si>
  <si>
    <t xml:space="preserve">REPRESENTED BY </t>
  </si>
  <si>
    <t>Fund balance b/fwd</t>
  </si>
  <si>
    <t>Surplus/Defict for the year</t>
  </si>
  <si>
    <t>Prior quarter adjustments</t>
  </si>
  <si>
    <t>NET FINANCIAL POSITION</t>
  </si>
  <si>
    <t>Control</t>
  </si>
  <si>
    <r>
      <rPr>
        <sz val="11"/>
        <color theme="1"/>
        <rFont val="Times New Roman"/>
        <family val="1"/>
      </rPr>
      <t xml:space="preserve">The accounting policies and explanatory notes to these financial statements form an integral part of the financial statements. The entity financial statements were approved on </t>
    </r>
    <r>
      <rPr>
        <u/>
        <sz val="11"/>
        <color theme="1"/>
        <rFont val="Times New Roman"/>
        <family val="1"/>
      </rPr>
      <t xml:space="preserve">___________                     </t>
    </r>
    <r>
      <rPr>
        <sz val="11"/>
        <color theme="1"/>
        <rFont val="Times New Roman"/>
        <family val="1"/>
      </rPr>
      <t>2022 and signed by:</t>
    </r>
  </si>
  <si>
    <t>CASH FLOW FROM OPERATING ACTIVITIES</t>
  </si>
  <si>
    <t>Receipts from operating income</t>
  </si>
  <si>
    <t>Payments for operating expenses</t>
  </si>
  <si>
    <t>Finance Costs, including Loan Interest</t>
  </si>
  <si>
    <t>Adjusted for:</t>
  </si>
  <si>
    <t>Adjustments during the quarter</t>
  </si>
  <si>
    <t>Net cash flows from operating activities</t>
  </si>
  <si>
    <t>CASHFLOW FROM INVESTING ACTIVITIES</t>
  </si>
  <si>
    <t>Net cash flows from investing activities</t>
  </si>
  <si>
    <t>CASHFLOW FROM FINANCING ACTIVITIES</t>
  </si>
  <si>
    <t>Net cash flow from financing activities</t>
  </si>
  <si>
    <t>NET INCREASE IN CASH AND CASH EQUIVALENT</t>
  </si>
  <si>
    <t>Cash and cash equivalent at BEGINNING of the quarter</t>
  </si>
  <si>
    <t>Cash and cash equivalent at END of the quarter</t>
  </si>
  <si>
    <t>As per statement of assets</t>
  </si>
  <si>
    <t xml:space="preserve">Control </t>
  </si>
  <si>
    <t>COUNTY GOVERNMENT OF BUSIA</t>
  </si>
  <si>
    <t>GFS CODE</t>
  </si>
  <si>
    <t>PARTICULARS</t>
  </si>
  <si>
    <t>COMPENSATION TO EMPLOYEES</t>
  </si>
  <si>
    <t xml:space="preserve">Basic salary+ Permanent Employees </t>
  </si>
  <si>
    <t>Basic  Salary civil services</t>
  </si>
  <si>
    <t>Basic Wages - Temporary Employees</t>
  </si>
  <si>
    <t>Personal Allowance +Paid as Part of Salary</t>
  </si>
  <si>
    <t>House Allowance</t>
  </si>
  <si>
    <t>Special Duty Allowance</t>
  </si>
  <si>
    <t>Top Up Allowance</t>
  </si>
  <si>
    <t>Leave Allowance</t>
  </si>
  <si>
    <t>Administrative Allowance</t>
  </si>
  <si>
    <t>Motor vehicle insurances</t>
  </si>
  <si>
    <t xml:space="preserve">Employer Contributions to Compulsory National Social Security Schemes </t>
  </si>
  <si>
    <t>USE OF GOODS AND SERVICES</t>
  </si>
  <si>
    <t>Utilities Supplies and Services</t>
  </si>
  <si>
    <t>Electricity Expenses</t>
  </si>
  <si>
    <t>Water and Sewerage charges</t>
  </si>
  <si>
    <t>Communication Supplies and Services</t>
  </si>
  <si>
    <t>Telephone,Telex,Facsmile and M</t>
  </si>
  <si>
    <t>Courier and Postal Services</t>
  </si>
  <si>
    <t>Public communication / outreach</t>
  </si>
  <si>
    <t>Domestic Travel and Subsistence, and Other Transportation Costs</t>
  </si>
  <si>
    <t>Commuter Allowance</t>
  </si>
  <si>
    <t>Publishing and Printing</t>
  </si>
  <si>
    <t>Rentals of Produced Assets</t>
  </si>
  <si>
    <t>Rents and Rates + Non+Residential</t>
  </si>
  <si>
    <t>Hire of Transport</t>
  </si>
  <si>
    <t xml:space="preserve">Training Expenses </t>
  </si>
  <si>
    <t>Travel Allowance</t>
  </si>
  <si>
    <t>Production and printing of training material</t>
  </si>
  <si>
    <t>Trainer allowance</t>
  </si>
  <si>
    <t>Tuition fees</t>
  </si>
  <si>
    <t>Human Resource Reforms</t>
  </si>
  <si>
    <t>Agriculture Sector Development Support Programme (ASDSP)</t>
  </si>
  <si>
    <t>Business training and sensitization</t>
  </si>
  <si>
    <t>Capacity Building of locals on ABT</t>
  </si>
  <si>
    <t>Public participation</t>
  </si>
  <si>
    <t>Capacity Building</t>
  </si>
  <si>
    <t>National celebration</t>
  </si>
  <si>
    <t>Medals awards and honours</t>
  </si>
  <si>
    <t>Board Allowance</t>
  </si>
  <si>
    <t>Medical insurance</t>
  </si>
  <si>
    <t>Crop Insurance</t>
  </si>
  <si>
    <t>Group Life Insurance</t>
  </si>
  <si>
    <t>Specialised Materials and Supplies</t>
  </si>
  <si>
    <t>Veterinary Supplies &amp; Materials</t>
  </si>
  <si>
    <t>Chemicals and Industrial Gases</t>
  </si>
  <si>
    <t>Education and Library Supplies</t>
  </si>
  <si>
    <t>Purchase of Uniforms and Clothing + Staff</t>
  </si>
  <si>
    <t>Supplies for Production</t>
  </si>
  <si>
    <t>Purchase of Safety Gear</t>
  </si>
  <si>
    <t>Office and General Supplies and Services</t>
  </si>
  <si>
    <t>General Office Supplies (Paper</t>
  </si>
  <si>
    <t>Sanitary and cleaning materials,</t>
  </si>
  <si>
    <t>Refined Fuels &amp; Lubri transport</t>
  </si>
  <si>
    <t>Other Operating Expenses</t>
  </si>
  <si>
    <t>Contracted Guards and Cleaning Services</t>
  </si>
  <si>
    <t>Membership Fees, Dues and Subscriptions to Professional and Trade Bodies</t>
  </si>
  <si>
    <t>Contracted Professional Services</t>
  </si>
  <si>
    <t>Acquisition of online job application system</t>
  </si>
  <si>
    <t>Budget Preparation Expenses</t>
  </si>
  <si>
    <t>Co-curriculum activities</t>
  </si>
  <si>
    <t>Conduct Leadership trainings for youth council, youth group leaders &amp; serving organizations</t>
  </si>
  <si>
    <t>Digitization of personal numbers</t>
  </si>
  <si>
    <t>Education Task force</t>
  </si>
  <si>
    <t>Kenya Youth Intercounties Sports Association (KYISA)</t>
  </si>
  <si>
    <t>Liquor administrative review committee and inter-agency collaboration</t>
  </si>
  <si>
    <t>Payroll administration and Audit</t>
  </si>
  <si>
    <t>Policy document development</t>
  </si>
  <si>
    <t>Project supervision and follow ups</t>
  </si>
  <si>
    <t>Records management and administration</t>
  </si>
  <si>
    <t>Rehabilitation services to PWDS</t>
  </si>
  <si>
    <t>Resource mobilization</t>
  </si>
  <si>
    <t xml:space="preserve">Review of Strategic plan </t>
  </si>
  <si>
    <t xml:space="preserve">Stakeholder engagement </t>
  </si>
  <si>
    <t>Strategic plan and ISO Documentation</t>
  </si>
  <si>
    <t>Tourism Promotion (Miss Tourism and Local Boat Racing Competition)</t>
  </si>
  <si>
    <t>Performance Management</t>
  </si>
  <si>
    <t>Routine Maintenance + Vehicles and Other Transport Equipment</t>
  </si>
  <si>
    <t>Maintenance Expenses + Motor Vehicles</t>
  </si>
  <si>
    <t>Routine Maintenance + Other Assets</t>
  </si>
  <si>
    <t>Maintenance of Plant, Machinery and Equipment (including lifts)</t>
  </si>
  <si>
    <t>Maintenance of Office Furniture and Equipment</t>
  </si>
  <si>
    <t>Maintenance of Other  Infrastructure works</t>
  </si>
  <si>
    <t>Maintenance of Buildings and Stations ++ Non+Residential</t>
  </si>
  <si>
    <t>Maintenance of Computers, Software, and Networks</t>
  </si>
  <si>
    <t>Grants and Other transfers</t>
  </si>
  <si>
    <t>Special Programmes</t>
  </si>
  <si>
    <t>Scholarships and Other Education benefits</t>
  </si>
  <si>
    <t>Education Revolving scheme</t>
  </si>
  <si>
    <t>Emergency Relief and Refugee Assistance</t>
  </si>
  <si>
    <t>Busia County Health Services Fund</t>
  </si>
  <si>
    <t>Emergency- Relief (Covid-19)</t>
  </si>
  <si>
    <t>Emergency Relief (food, medicine, blankets, cash grant, tents and other temporary shelter etc.)</t>
  </si>
  <si>
    <t>Other Capital Grants and Transfers</t>
  </si>
  <si>
    <t>grants to cultural groups</t>
  </si>
  <si>
    <t>Government Pension and Retirement Benefits</t>
  </si>
  <si>
    <t>Gratuity + Civil Servants</t>
  </si>
  <si>
    <t>Purchase of Office Furniture and Fittings</t>
  </si>
  <si>
    <t>Purchase of Computers, Printers and other IT Equipment</t>
  </si>
  <si>
    <t>Purchase of Exchanges and other Communications Equipment</t>
  </si>
  <si>
    <t xml:space="preserve">Purchase of Photocopiers </t>
  </si>
  <si>
    <t>Purchase of Software</t>
  </si>
  <si>
    <t>Ushirika day Celebrations</t>
  </si>
  <si>
    <t>Agriculture Sector Development project</t>
  </si>
  <si>
    <t>Domestic Loans to Individuals and Households</t>
  </si>
  <si>
    <t>STATEMENT OF COMPARISON OF BUDGET &amp; ACTUAL AMOUNTS: RECURRENT AND DEVELOPMENT COMBINED</t>
  </si>
  <si>
    <t>Receipt/Expense Item</t>
  </si>
  <si>
    <t>Budget utilization difference</t>
  </si>
  <si>
    <t>% of Utilization</t>
  </si>
  <si>
    <t> RECEIPTS</t>
  </si>
  <si>
    <t> TOTAL</t>
  </si>
  <si>
    <r>
      <rPr>
        <sz val="10"/>
        <color theme="1"/>
        <rFont val="Times New Roman"/>
        <family val="1"/>
      </rPr>
      <t>[</t>
    </r>
    <r>
      <rPr>
        <i/>
        <sz val="10"/>
        <color theme="1"/>
        <rFont val="Times New Roman"/>
        <family val="1"/>
      </rPr>
      <t>Provide below a commentary on significant underutilization (below 50% of utilization) and any overutilization]</t>
    </r>
  </si>
  <si>
    <r>
      <rPr>
        <b/>
        <i/>
        <sz val="10"/>
        <color theme="1"/>
        <rFont val="Times New Roman"/>
        <family val="1"/>
      </rPr>
      <t>(a)   Proceeds from foreign grant</t>
    </r>
    <r>
      <rPr>
        <i/>
        <sz val="10"/>
        <color theme="1"/>
        <rFont val="Times New Roman"/>
        <family val="1"/>
      </rPr>
      <t xml:space="preserve"> - the grant of Kshs. expected from UNICEF that was to be utilized for school feeding programme did not materialize</t>
    </r>
  </si>
  <si>
    <r>
      <rPr>
        <b/>
        <i/>
        <sz val="10"/>
        <color theme="1"/>
        <rFont val="Times New Roman"/>
        <family val="1"/>
      </rPr>
      <t>(b)    Compensation of employees</t>
    </r>
    <r>
      <rPr>
        <i/>
        <sz val="10"/>
        <color theme="1"/>
        <rFont val="Times New Roman"/>
        <family val="1"/>
      </rPr>
      <t xml:space="preserve"> - the recruitment drive that had been put on hold due to staff rationalization undertaken by SRC was finally concluded in July and the appointed staff reported in September</t>
    </r>
  </si>
  <si>
    <t>(c)   Xxxx</t>
  </si>
  <si>
    <t>(d)    Xxxx</t>
  </si>
  <si>
    <t>The entity financial statements were approved on ___________ 2022 and signed by:</t>
  </si>
  <si>
    <t>Head of Treasury - Accounts</t>
  </si>
  <si>
    <t>STATEMENT OF COMPARISON OF BUDGET &amp; ACTUAL AMOUNTS: RECURRENT</t>
  </si>
  <si>
    <t>Actual cumulative to date</t>
  </si>
  <si>
    <r>
      <rPr>
        <b/>
        <sz val="11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Times New Roman"/>
        <family val="1"/>
      </rPr>
      <t>EQUITABLE SHARE (EXCHQUER RELEASES)</t>
    </r>
  </si>
  <si>
    <t>BUDGET</t>
  </si>
  <si>
    <t>ACTUAL</t>
  </si>
  <si>
    <t>Comparative amount 2019</t>
  </si>
  <si>
    <t xml:space="preserve"> Group Registration </t>
  </si>
  <si>
    <t>Admin. Charges</t>
  </si>
  <si>
    <t>Agri. Mach. Service</t>
  </si>
  <si>
    <t>Co-op. Audit Fees</t>
  </si>
  <si>
    <t>Fisherman's License</t>
  </si>
  <si>
    <t>Title Deeds, Reg Of Document, search charges and attestation</t>
  </si>
  <si>
    <t>Weghts &amp; Measures</t>
  </si>
  <si>
    <t xml:space="preserve">See attached list </t>
  </si>
  <si>
    <t>Transfers to Counties</t>
  </si>
  <si>
    <t xml:space="preserve">21. REPAYMENT OF PRINCIPAL ON DOMESTIC &amp; FOREIGN BORROWING </t>
  </si>
  <si>
    <t>Name of Bank, Account No. &amp; Currency</t>
  </si>
  <si>
    <t>Co-op bank education imprest A/C01141236344204</t>
  </si>
  <si>
    <t>KCB Revenue Fund Collection A/C  1140758017</t>
  </si>
  <si>
    <t>CBK recurrent A/C 1000171189</t>
  </si>
  <si>
    <t>County secretary coopbank -A/C 01141236880200</t>
  </si>
  <si>
    <t>Busia County Village Polythechnic  A/C NO. 1000370092</t>
  </si>
  <si>
    <t>County Health Management team A/C no 079000026361</t>
  </si>
  <si>
    <t>CBK Road Maintainance Levy Fund account no. 1000268336</t>
  </si>
  <si>
    <t>CBK development A/C 1000171138-executive</t>
  </si>
  <si>
    <t>CBK revenue fund A/C 1000171618</t>
  </si>
  <si>
    <t>Co-op bank standing imprest  A/C 01141236344200</t>
  </si>
  <si>
    <t>Busia County Deposit  A/C NO. 1000239204</t>
  </si>
  <si>
    <t>Government Imprest Holders</t>
  </si>
  <si>
    <t>Name of Officer or Institution</t>
  </si>
  <si>
    <t> Kshs</t>
  </si>
  <si>
    <t>Kshs </t>
  </si>
  <si>
    <t>27. OTHER IMPORTANT DISCLOSURES</t>
  </si>
  <si>
    <t>27.1: PENDING ACCOUNTS PAYABLE (See Annex 1)</t>
  </si>
  <si>
    <t>27.2 PENDING STAFF PAYABLES (See Annex 2)</t>
  </si>
  <si>
    <t>Name of Staff</t>
  </si>
  <si>
    <t>27.3  OTHER PENDING PAYABLES (See Annex 3)</t>
  </si>
  <si>
    <t>Amounts due to National Government entities</t>
  </si>
  <si>
    <t>Amounts due to County Government entities</t>
  </si>
  <si>
    <t>Amounts due to third parties</t>
  </si>
  <si>
    <t>STATEMENT OF COMPARISON OF BUDGET &amp; ACTUAL AMOUNTS: DEVELOPMENT</t>
  </si>
  <si>
    <t>Other current transfers, grants</t>
  </si>
  <si>
    <t>Construction of Civil Works</t>
  </si>
  <si>
    <t>ACTUAL COUNTY EXECUTIVE DEVELOPMENT EXPENDITURE</t>
  </si>
  <si>
    <t>ACCUMULATIVE EXPENDITURE</t>
  </si>
  <si>
    <t>CLASSIFICATION</t>
  </si>
  <si>
    <t>Land use Planning</t>
  </si>
  <si>
    <t xml:space="preserve">Purchase of land </t>
  </si>
  <si>
    <t>Completion of Incubation centre and ATC hostel</t>
  </si>
  <si>
    <t>Fisheries training infrastructure development </t>
  </si>
  <si>
    <t xml:space="preserve">Building, Strengthening and support to extension and Fisheries institutions  </t>
  </si>
  <si>
    <t>Veterinary Extension</t>
  </si>
  <si>
    <t xml:space="preserve">Veterinary Extension(Building, strengthening and support Veterinary institutions project) </t>
  </si>
  <si>
    <t>Construction of Malaba market-Amoni market and Adung'osi Market</t>
  </si>
  <si>
    <t xml:space="preserve">Construction of ablution block and completion of markets </t>
  </si>
  <si>
    <t>Improvement of Infrastructure in ECDE Centers</t>
  </si>
  <si>
    <t>Construction and completion of ECD Classrooms and Child friendly toilets</t>
  </si>
  <si>
    <t>Construction ablution blocks</t>
  </si>
  <si>
    <t>Construction of Governor's and Deputy Governor's Residence and Lounge</t>
  </si>
  <si>
    <t>Infrastructure Development</t>
  </si>
  <si>
    <t>Disaster Preparedness</t>
  </si>
  <si>
    <t>Construction and equipping of disaster management centre</t>
  </si>
  <si>
    <t>Routine Maintenance of Roads</t>
  </si>
  <si>
    <t xml:space="preserve">Construction of Major drainage (Bridges and Box Culverts) </t>
  </si>
  <si>
    <t xml:space="preserve">Upgrading county roads to bitumen standards and Cabros. </t>
  </si>
  <si>
    <t xml:space="preserve">Installation of lightning arrestors </t>
  </si>
  <si>
    <t>Livestock Extension Services</t>
  </si>
  <si>
    <t>AI Services</t>
  </si>
  <si>
    <t xml:space="preserve">Local Animal improvement AI support project </t>
  </si>
  <si>
    <t>Meat inspection services</t>
  </si>
  <si>
    <t>Food Safety and meat inspection support project</t>
  </si>
  <si>
    <t>Other Development Projects</t>
  </si>
  <si>
    <t>Emergency Public Works</t>
  </si>
  <si>
    <t>Solid Waste Management</t>
  </si>
  <si>
    <t>Agricultural credit Support Services</t>
  </si>
  <si>
    <t>Agriculture development fund</t>
  </si>
  <si>
    <t>Aquaculture development</t>
  </si>
  <si>
    <t>County wide small holder Fish farmers support project</t>
  </si>
  <si>
    <t>Training and Fish Breeding</t>
  </si>
  <si>
    <t>Fish value addition and marketing</t>
  </si>
  <si>
    <t>Agriculture Extension Services</t>
  </si>
  <si>
    <t xml:space="preserve">Support to farmer visit (Crops extension) and farmer associations, public participation, exhibitions and trade fairs and policy and legislation development  </t>
  </si>
  <si>
    <t>Agricultural Training Services</t>
  </si>
  <si>
    <t>Farmer Training support project DFF</t>
  </si>
  <si>
    <t>Busia County Trade Development Fund</t>
  </si>
  <si>
    <t>Trade Revolving Fund</t>
  </si>
  <si>
    <t>Busia County Cooperative  Enterprise  Development Fund</t>
  </si>
  <si>
    <t>Cooperative Enterprise Development Fund</t>
  </si>
  <si>
    <t>KDSP projects</t>
  </si>
  <si>
    <t>Kenya Climates Smart Agriculture Programme( KCSP</t>
  </si>
  <si>
    <t>Education Support scheme</t>
  </si>
  <si>
    <t>Kenya Urban Support Programme</t>
  </si>
  <si>
    <t>DANIDA</t>
  </si>
  <si>
    <t xml:space="preserve">Tractor Hire Subsidy project </t>
  </si>
  <si>
    <t>Inputs Support services</t>
  </si>
  <si>
    <t>Marginalized and vulnerable Social protection through input access</t>
  </si>
  <si>
    <t>Crop Development</t>
  </si>
  <si>
    <t xml:space="preserve"> Soil Fertility Improvement </t>
  </si>
  <si>
    <t>Crop Protection</t>
  </si>
  <si>
    <t>Insect Pests and disease management</t>
  </si>
  <si>
    <t>Fencing of markets</t>
  </si>
  <si>
    <t xml:space="preserve">Other Development Projects </t>
  </si>
  <si>
    <t>Health Insurance for the Elderly People</t>
  </si>
  <si>
    <t>Empowerment of women and PLWDs</t>
  </si>
  <si>
    <t>Infrastructural Development</t>
  </si>
  <si>
    <t>Stadia Management</t>
  </si>
  <si>
    <t>Tourism Development</t>
  </si>
  <si>
    <t>Promotion of Tourism activities</t>
  </si>
  <si>
    <t>Road Safety</t>
  </si>
  <si>
    <t>Titling of county public land</t>
  </si>
  <si>
    <t xml:space="preserve">Enforcement of environmental legislation </t>
  </si>
  <si>
    <t>HIV / AIDs Control</t>
  </si>
  <si>
    <t>Malaria Control</t>
  </si>
  <si>
    <t>Nutrition services</t>
  </si>
  <si>
    <t>Eye care services</t>
  </si>
  <si>
    <t>RMNCAH</t>
  </si>
  <si>
    <t>Procure production of documentary</t>
  </si>
  <si>
    <t xml:space="preserve">Dairy Promotion &amp; Developments </t>
  </si>
  <si>
    <t>Veterinary Disease Control</t>
  </si>
  <si>
    <t>Animal disease control (Foot and Mouth, Lumpy skin disease control and Rabies Control)</t>
  </si>
  <si>
    <t>Vector Control</t>
  </si>
  <si>
    <t>Revenue Generation Services</t>
  </si>
  <si>
    <t>IRA and management systems development-Revenue automation</t>
  </si>
  <si>
    <t>Busia water and Sewerage Company  (BUWASCO) Revenue automation</t>
  </si>
  <si>
    <t>ICT support Services</t>
  </si>
  <si>
    <t>Installation and commissioning of structure network.</t>
  </si>
  <si>
    <t>Value Addition</t>
  </si>
  <si>
    <t>Operationalization of Cassava ADC / poultry and dairy parks</t>
  </si>
  <si>
    <t>Weight and Measures</t>
  </si>
  <si>
    <t>Procurement of weigh bridge test weights</t>
  </si>
  <si>
    <t>Assistive devices for PWDs</t>
  </si>
  <si>
    <t>Sports Promotion</t>
  </si>
  <si>
    <t>Purchase of sporting equipment's</t>
  </si>
  <si>
    <t>Hospital Equipment</t>
  </si>
  <si>
    <t>Purchase of assorted medical equipment for Alupe mother and child hospital</t>
  </si>
  <si>
    <t>Lower Level Hospital Equipment</t>
  </si>
  <si>
    <t>Purchase of Communication equipment</t>
  </si>
  <si>
    <t>Refurbishment  and Equipping of Community Support Centres</t>
  </si>
  <si>
    <t>AMS Agriculture Mechanization and Station Workshop</t>
  </si>
  <si>
    <t>Renovation and Equipping of ATC</t>
  </si>
  <si>
    <t>Market Modernization and development</t>
  </si>
  <si>
    <t>Rehabilitation and construction of new markets</t>
  </si>
  <si>
    <t>Housing Development</t>
  </si>
  <si>
    <t>Major maintenance of County government houses and offices</t>
  </si>
  <si>
    <t>Rehabilitation of civil works</t>
  </si>
  <si>
    <t>Renovation of county abattoir</t>
  </si>
  <si>
    <t>rehabilitation of village polytechnics</t>
  </si>
  <si>
    <t>Laying of cabros, canopies and    walkways</t>
  </si>
  <si>
    <t xml:space="preserve">Routine Maintenance of County roads </t>
  </si>
  <si>
    <t xml:space="preserve">Routine maintenance of fuel Levy Funded roads projects </t>
  </si>
  <si>
    <t xml:space="preserve">Maintenance of roads construction equipment </t>
  </si>
  <si>
    <t>Building Infrastructure Development</t>
  </si>
  <si>
    <t>Solar Energy Exploration</t>
  </si>
  <si>
    <t>Street lighting and Rural Electrification enhancement Programme</t>
  </si>
  <si>
    <t>Maintenance of Electrical installation</t>
  </si>
  <si>
    <t xml:space="preserve">Water supply services and sewerage </t>
  </si>
  <si>
    <t>Repairs and maintenance of existing works(Urban water Supply)</t>
  </si>
  <si>
    <t>Environmental Management</t>
  </si>
  <si>
    <t>Environmental Rehabilitation and restoration of degraded landscapes</t>
  </si>
  <si>
    <t>Irrigation Infrastructure Development</t>
  </si>
  <si>
    <t>Rehabilitation and restoration of degraded landscape.</t>
  </si>
  <si>
    <t>Agricultural mechanization</t>
  </si>
  <si>
    <t>Maintenance of tractors</t>
  </si>
  <si>
    <t>Table 1: Analysis of revenue performance for the quarter</t>
  </si>
  <si>
    <r>
      <rPr>
        <sz val="11"/>
        <color theme="1"/>
        <rFont val="Times New Roman"/>
        <family val="1"/>
      </rPr>
      <t>R</t>
    </r>
    <r>
      <rPr>
        <sz val="11"/>
        <color rgb="FF000000"/>
        <rFont val="Times New Roman"/>
        <family val="1"/>
      </rPr>
      <t>evenue item</t>
    </r>
  </si>
  <si>
    <t>BUDGET FY 2021/22</t>
  </si>
  <si>
    <t>Quarter 1</t>
  </si>
  <si>
    <t>Quarter 2</t>
  </si>
  <si>
    <t>Budget utilization (%)</t>
  </si>
  <si>
    <t>Actual                Amount</t>
  </si>
  <si>
    <t>Local revenue</t>
  </si>
  <si>
    <t>Equitable share</t>
  </si>
  <si>
    <t>Road maintenance fuel levy</t>
  </si>
  <si>
    <t>Proceeds from Domestic and Foreign Grants</t>
  </si>
  <si>
    <t>Conditional additional Allocation to County</t>
  </si>
  <si>
    <t>Government</t>
  </si>
  <si>
    <t>Returned CRF Issues</t>
  </si>
  <si>
    <t>Table 2: Analysis of cumulative revenue performance for the financial year</t>
  </si>
  <si>
    <r>
      <rPr>
        <sz val="12"/>
        <color theme="1"/>
        <rFont val="Times New Roman"/>
        <family val="1"/>
      </rPr>
      <t>R</t>
    </r>
    <r>
      <rPr>
        <sz val="12"/>
        <color rgb="FF000000"/>
        <rFont val="Times New Roman"/>
        <family val="1"/>
      </rPr>
      <t>evenue item</t>
    </r>
  </si>
  <si>
    <t>Budget utilization</t>
  </si>
  <si>
    <t>(%)</t>
  </si>
  <si>
    <t>Same as Quarter 1</t>
  </si>
  <si>
    <t>`</t>
  </si>
  <si>
    <t>Table 3: Comparison of the quarter performance with the prior year comparative period</t>
  </si>
  <si>
    <r>
      <rPr>
        <b/>
        <sz val="12"/>
        <color theme="1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eceipt item</t>
    </r>
  </si>
  <si>
    <t>Actual revenue for the 1st</t>
  </si>
  <si>
    <t>quarter in 2021/2022 (Kshs.)</t>
  </si>
  <si>
    <t>quarter in 2020/2021 (Kshs.)</t>
  </si>
  <si>
    <t>Proceeds from Domestic and</t>
  </si>
  <si>
    <t>Foreign Grants</t>
  </si>
  <si>
    <t>Conditional additional</t>
  </si>
  <si>
    <t>Allocation to County</t>
  </si>
  <si>
    <t>Table 4: Analysis of payments performance for the quarter</t>
  </si>
  <si>
    <r>
      <rPr>
        <b/>
        <sz val="12"/>
        <color theme="1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ayments</t>
    </r>
  </si>
  <si>
    <t>Actual payments for</t>
  </si>
  <si>
    <t>Percentage expenditure on</t>
  </si>
  <si>
    <t>the quarter</t>
  </si>
  <si>
    <t>the total budget</t>
  </si>
  <si>
    <t>Table 5: Analysis of cumulative payments performance for the financial year</t>
  </si>
  <si>
    <t>Actual Cumulative</t>
  </si>
  <si>
    <t>Payments to date</t>
  </si>
  <si>
    <t>same as quarter 1</t>
  </si>
  <si>
    <t>Table 6: Comparison payments performance with the prior year comparative period</t>
  </si>
  <si>
    <t>Actual payments for the 1st</t>
  </si>
  <si>
    <t>Actual payments for the</t>
  </si>
  <si>
    <t>quarter in 2021/2022</t>
  </si>
  <si>
    <r>
      <rPr>
        <b/>
        <sz val="8"/>
        <color rgb="FF000000"/>
        <rFont val="Times New Roman"/>
        <family val="1"/>
      </rPr>
      <t xml:space="preserve">1st </t>
    </r>
    <r>
      <rPr>
        <b/>
        <sz val="12"/>
        <color rgb="FF000000"/>
        <rFont val="Times New Roman"/>
        <family val="1"/>
      </rPr>
      <t>quarter in 2020/2021</t>
    </r>
  </si>
  <si>
    <t>Transfers to Other Government</t>
  </si>
  <si>
    <t>Entities</t>
  </si>
  <si>
    <t>ASSET CLASS (ASSETS OWNED BY THE COUNTY)</t>
  </si>
  <si>
    <t>HISTORICAL COST B/F</t>
  </si>
  <si>
    <t>HISTORICAL COST C/F</t>
  </si>
  <si>
    <t>(Kshs)</t>
  </si>
  <si>
    <t>2021-2022</t>
  </si>
  <si>
    <t>LAND</t>
  </si>
  <si>
    <t>BUILDINGS AND STRUCTURES</t>
  </si>
  <si>
    <t>TRANSPORT EQUIPMENT</t>
  </si>
  <si>
    <t>OFFICE EQUIPMENT,FURNITURE AND FITTINGS</t>
  </si>
  <si>
    <t>ICT EQUIPMENT,SOFTWARE AND OTHER ICT ASSETS</t>
  </si>
  <si>
    <t>OTHER MACHINERY AND EQUIPMENT</t>
  </si>
  <si>
    <t>HERITAGE AND CULTURAL ASSETS</t>
  </si>
  <si>
    <t>INTANGIBLE ASSETS</t>
  </si>
  <si>
    <t>SUB-TOTAL</t>
  </si>
  <si>
    <t>Assets acquired and transferred to the community (Community Assets).</t>
  </si>
  <si>
    <t>TOTAL ASSETS ACQUIRED</t>
  </si>
  <si>
    <t>REVENUE SOURCES</t>
  </si>
  <si>
    <t>ADVERTISEMENT</t>
  </si>
  <si>
    <t>AGRI. TRAINING COLLEGE</t>
  </si>
  <si>
    <t>ALEMA WATER SUPPLY</t>
  </si>
  <si>
    <t>APPLICATION / TENDER</t>
  </si>
  <si>
    <t>APPLICATION OF PLANS</t>
  </si>
  <si>
    <t>APPROVAL / TRANSFER FEES</t>
  </si>
  <si>
    <t>BUILDING PLANS APPROVAL</t>
  </si>
  <si>
    <t>BUS PARKING FEES</t>
  </si>
  <si>
    <t>BUSIA HILLS WATER SUPPLY</t>
  </si>
  <si>
    <t>BUSIJO WATER SUPPLY</t>
  </si>
  <si>
    <t>BUTULA WATER SUPPLY</t>
  </si>
  <si>
    <t>CHARCOAL CESS</t>
  </si>
  <si>
    <t>CILOR</t>
  </si>
  <si>
    <t>CO-OP. AUDIT FEES</t>
  </si>
  <si>
    <t>DRILLING RIG</t>
  </si>
  <si>
    <t>FINGERLING SALE</t>
  </si>
  <si>
    <t>FIRE SAFETY FEES</t>
  </si>
  <si>
    <t>FISH CESS</t>
  </si>
  <si>
    <t>FISH IMPORT PERMIT</t>
  </si>
  <si>
    <t>FISH MOVEMENT PERMIT</t>
  </si>
  <si>
    <t>FISH TRADERS LICENCE</t>
  </si>
  <si>
    <t>FISHERMAN'S LICENSE</t>
  </si>
  <si>
    <t>GROUP REGISTRATION</t>
  </si>
  <si>
    <t>HIRE OF HALL / OFFICE</t>
  </si>
  <si>
    <t>HOSPITAL USER FEES</t>
  </si>
  <si>
    <t>IMPOUNDING/CLAMP. FEES</t>
  </si>
  <si>
    <t>LAND RATES</t>
  </si>
  <si>
    <t>LAND RATES (ARREARS)</t>
  </si>
  <si>
    <t xml:space="preserve">LAND SUB-DIVISION </t>
  </si>
  <si>
    <t>LIQOUR LICENSE</t>
  </si>
  <si>
    <t>MARKET STALL / KIOSK</t>
  </si>
  <si>
    <t>MARKETS FEES</t>
  </si>
  <si>
    <t>MORTUARY FEES</t>
  </si>
  <si>
    <t>MOTOR CYCLE FEES</t>
  </si>
  <si>
    <t>MUNANA WATER SUPPLY</t>
  </si>
  <si>
    <t>NOISE</t>
  </si>
  <si>
    <t>NURSERY FEES</t>
  </si>
  <si>
    <t>OTHER MISCELLANEOUS</t>
  </si>
  <si>
    <t>PLOT RENT</t>
  </si>
  <si>
    <t>PORT VICT. WATER SUPPLY</t>
  </si>
  <si>
    <t>PRIVATE RENT. COMMERCIAL</t>
  </si>
  <si>
    <t>PRIVATE RENT. DOMESTIC</t>
  </si>
  <si>
    <t>PUBLIC HEALTH</t>
  </si>
  <si>
    <t>QUARRY CESS</t>
  </si>
  <si>
    <t>REG. OF BOATS LICENSE</t>
  </si>
  <si>
    <t>REGISTRATION OF ECD</t>
  </si>
  <si>
    <t>RENT/GOVT. HOUSES</t>
  </si>
  <si>
    <t>SAND CESS</t>
  </si>
  <si>
    <t>SINGLE BUSINESS PERMIT</t>
  </si>
  <si>
    <t>SLAUGHTER FEES</t>
  </si>
  <si>
    <t>SOLID WASTE</t>
  </si>
  <si>
    <t>STOCK SALE</t>
  </si>
  <si>
    <t>SUGAR CANE CESS</t>
  </si>
  <si>
    <t>TIMBER CESS</t>
  </si>
  <si>
    <t>TITLE DEEDS, REG OF DOCU</t>
  </si>
  <si>
    <t>TOBACCO CESS</t>
  </si>
  <si>
    <t>TOURISM</t>
  </si>
  <si>
    <t>TRACTOR HIRE SERVICES</t>
  </si>
  <si>
    <t>TRAILER PARKING  FEES</t>
  </si>
  <si>
    <t>TRANSIST PRODUCE CESS</t>
  </si>
  <si>
    <t>VETERINARY SERVICES</t>
  </si>
  <si>
    <t>WAKHUNGU FISH FARM</t>
  </si>
  <si>
    <t>WATER BOOSER</t>
  </si>
  <si>
    <t>Name of Officer</t>
  </si>
  <si>
    <t>Amount Surrendered</t>
  </si>
  <si>
    <t xml:space="preserve"> Kshs  </t>
  </si>
  <si>
    <t>ADMINISTRATIVE SERVICES</t>
  </si>
  <si>
    <t>AGRI. &amp; ANIMAL RESOURCES</t>
  </si>
  <si>
    <t>COMM. DEV, CHILDREN &amp; SOC</t>
  </si>
  <si>
    <t>EDU. &amp; VOC. TRAINING</t>
  </si>
  <si>
    <t>HEALTH &amp; SANITATION</t>
  </si>
  <si>
    <t>ROAD TRANS. &amp; PUB. WORKS</t>
  </si>
  <si>
    <t>WATER, ENV. &amp; NAT. RES</t>
  </si>
  <si>
    <t>TRADE,COOP., DEV,TOUR</t>
  </si>
  <si>
    <t xml:space="preserve"> MISCELLANEOUS</t>
  </si>
  <si>
    <t>Details of General Accounts On Vote</t>
  </si>
  <si>
    <t xml:space="preserve"> 2013 - 2014 </t>
  </si>
  <si>
    <t xml:space="preserve"> 2012 - 2013 </t>
  </si>
  <si>
    <t>GAV Provisioning account balance</t>
  </si>
  <si>
    <t>xxx</t>
  </si>
  <si>
    <t>Details of Exchequer Account</t>
  </si>
  <si>
    <t>Exchequer Provisioning account balance</t>
  </si>
  <si>
    <t>The accounting policies and explanatory notes to these financial statements form an integral part of the financial statements. The financial statements were approved on ______________ 2014 and signed by:</t>
  </si>
  <si>
    <t>________________</t>
  </si>
  <si>
    <t>MACHINE HIRE SERVICES</t>
  </si>
  <si>
    <t>WEGHTS &amp; MEASURES</t>
  </si>
  <si>
    <t xml:space="preserve">1 (a) EQUITABLE SHARE </t>
  </si>
  <si>
    <t> Total Equitable shares</t>
  </si>
  <si>
    <t>Public health</t>
  </si>
  <si>
    <t>Plan approval</t>
  </si>
  <si>
    <t>Stock sale</t>
  </si>
  <si>
    <t>Plot rent</t>
  </si>
  <si>
    <t>Land rates</t>
  </si>
  <si>
    <t xml:space="preserve">Total </t>
  </si>
  <si>
    <t>Fish cess</t>
  </si>
  <si>
    <t>Meliako Contractors Ltd</t>
  </si>
  <si>
    <t>ABORI AGENCIES LTD</t>
  </si>
  <si>
    <t>NAMENYA CONTRACTORS LTD</t>
  </si>
  <si>
    <t>DALDA PETROL STATION</t>
  </si>
  <si>
    <t>MOSEJE LTD</t>
  </si>
  <si>
    <t>MEGALASER INTERNATIONAL</t>
  </si>
  <si>
    <t>OFUMBULO COMPANY LTD</t>
  </si>
  <si>
    <t>BIMSTAR COMPANY LTD</t>
  </si>
  <si>
    <t>ALEMA SERVICE STATION</t>
  </si>
  <si>
    <t>NEW MALABA SERVICE STATION</t>
  </si>
  <si>
    <t>ARSENE AGENCIES</t>
  </si>
  <si>
    <t>RAPOLA GENERAL CONTRACTORS</t>
  </si>
  <si>
    <t>SOSA BUILDING AND CONSTRUCTION</t>
  </si>
  <si>
    <t>BUSIA LEAD</t>
  </si>
  <si>
    <t>Breeze Petroleum Station Ltd</t>
  </si>
  <si>
    <t>KENYA LITERATURE BUREAU</t>
  </si>
  <si>
    <t>JASPA PHARMACY LTD</t>
  </si>
  <si>
    <t>Balance b/f</t>
  </si>
  <si>
    <t>For year 2021/2022</t>
  </si>
  <si>
    <t>Additions for the period</t>
  </si>
  <si>
    <t>Paid during the period</t>
  </si>
  <si>
    <t>ANNEX 1 – BREAKDOWN OF RECEIPTS AND PAYMENTS PER QUARTER</t>
  </si>
  <si>
    <t>Level 5 Hospitals</t>
  </si>
  <si>
    <t>DANIDA - Universal Healthcare in Devolved Units Programme</t>
  </si>
  <si>
    <t>Kenya Devolution Support Programme</t>
  </si>
  <si>
    <t>Agriculture Sector Development Support Project (ASDSP)</t>
  </si>
  <si>
    <t>Kenya Climate Smart Agriculture Project (KCSAP)</t>
  </si>
  <si>
    <t>Water and Sanitation Development Project</t>
  </si>
  <si>
    <t>Construction of County Headquarters</t>
  </si>
  <si>
    <t xml:space="preserve">Health Nuitritional International </t>
  </si>
  <si>
    <t>Agricultural Sector Development Support Programme ( ASDSP II)</t>
  </si>
  <si>
    <t>Village polytechnics</t>
  </si>
  <si>
    <t>Grants to Youth polytechniques</t>
  </si>
  <si>
    <t>World Bank Loan For Transforming Health care</t>
  </si>
  <si>
    <t>Kenya Climate Smart - World Bank</t>
  </si>
  <si>
    <t xml:space="preserve">CBK Busia County ASDSP Account </t>
  </si>
  <si>
    <t>Surplus/Deficit</t>
  </si>
  <si>
    <t>TRANSFERS TO COUNTY ASSEMBLY</t>
  </si>
  <si>
    <t>DATE</t>
  </si>
  <si>
    <t>RECURRENT</t>
  </si>
  <si>
    <t>DEVELOPMENT</t>
  </si>
  <si>
    <t>Amount Received (Kshs)</t>
  </si>
  <si>
    <t>Approved Budget/ Budget Balances. (Kshs)</t>
  </si>
  <si>
    <t>Total Approved Budget/ Bal (Kshs)</t>
  </si>
  <si>
    <t>Kocholia Sub County Hospital  (Teso North) KCB -Health (NHIF) 1264006292</t>
  </si>
  <si>
    <t>ATC</t>
  </si>
  <si>
    <t>Noise/NEMA</t>
  </si>
  <si>
    <t>Trailer parking fees</t>
  </si>
  <si>
    <t>Bank account Balances</t>
  </si>
  <si>
    <t xml:space="preserve">Cash in hand </t>
  </si>
  <si>
    <t>Receivables</t>
  </si>
  <si>
    <t>Adjustments</t>
  </si>
  <si>
    <t xml:space="preserve">ASSET CLASS (ASSETS OWNED BY THE COUNTY) </t>
  </si>
  <si>
    <t xml:space="preserve"> HISTORICAL COST B/F </t>
  </si>
  <si>
    <t xml:space="preserve"> HISTORICAL COST C/F </t>
  </si>
  <si>
    <t xml:space="preserve"> (Kshs) </t>
  </si>
  <si>
    <t xml:space="preserve"> 2021-2022 </t>
  </si>
  <si>
    <t xml:space="preserve"> LAND </t>
  </si>
  <si>
    <t xml:space="preserve"> TRANSPORT EQUIPMENT </t>
  </si>
  <si>
    <t xml:space="preserve"> OFFICE EQUIPMENT,FURNITURE AND FITTINGS </t>
  </si>
  <si>
    <t xml:space="preserve"> ICT EQUIPMENT,SOFTWARE AND OTHER ICT ASSETS </t>
  </si>
  <si>
    <t xml:space="preserve"> OTHER MACHINERY AND EQUIPMENT </t>
  </si>
  <si>
    <t xml:space="preserve"> HERITAGE AND CULTURAL ASSETS </t>
  </si>
  <si>
    <t xml:space="preserve"> INTANGIBLE ASSETS </t>
  </si>
  <si>
    <t xml:space="preserve"> SUB-TOTAL </t>
  </si>
  <si>
    <t xml:space="preserve"> Assets acquired and transferred to the community (Community Assets). </t>
  </si>
  <si>
    <t xml:space="preserve"> TOTAL ASSETS ACQUIRED </t>
  </si>
  <si>
    <t xml:space="preserve"> BUILDINGS AND STRUCTURES</t>
  </si>
  <si>
    <t>Comparative amount 2021</t>
  </si>
  <si>
    <t>Period 2021</t>
  </si>
  <si>
    <t>Kshs.</t>
  </si>
  <si>
    <t>Budget FY 2022/2023</t>
  </si>
  <si>
    <t xml:space="preserve">% COLLECTED </t>
  </si>
  <si>
    <t>CAGE LICENCE</t>
  </si>
  <si>
    <t>HEALTH SECTOR FUND(NHIF)</t>
  </si>
  <si>
    <t>LANDS, HOUS. &amp; URBN DEV</t>
  </si>
  <si>
    <t>1. EXCHEQUER RELEASES)</t>
  </si>
  <si>
    <t>ACQUISITIONS DURING THE QTR 1-FY 2022/2023</t>
  </si>
  <si>
    <t>DISPOSAL DURING QTR I FY 2022-2023</t>
  </si>
  <si>
    <t>2022-2023</t>
  </si>
  <si>
    <t>Winston Mbanda</t>
  </si>
  <si>
    <t>Shakila Ali</t>
  </si>
  <si>
    <t>Everline Otibine</t>
  </si>
  <si>
    <t>Frankline Bwire</t>
  </si>
  <si>
    <t>Caroline Okubi</t>
  </si>
  <si>
    <t>Victorine Okwero</t>
  </si>
  <si>
    <t>Evans Jela</t>
  </si>
  <si>
    <t>Mercy Oundo</t>
  </si>
  <si>
    <t>Maryline Ajuma</t>
  </si>
  <si>
    <t>Joe Maurice Odundo</t>
  </si>
  <si>
    <t>Evans Nyongesa</t>
  </si>
  <si>
    <t>Eunice Mwaro</t>
  </si>
  <si>
    <t>Rodgers Sekwe</t>
  </si>
  <si>
    <t>Elijah Mwaro</t>
  </si>
  <si>
    <t>Norbert Bwire</t>
  </si>
  <si>
    <t>Donar Mallo</t>
  </si>
  <si>
    <t>Jimmy Ogale Naburi</t>
  </si>
  <si>
    <t>Clinton Matini</t>
  </si>
  <si>
    <t>Dester Murabula</t>
  </si>
  <si>
    <t>Hellen A Mukanda</t>
  </si>
  <si>
    <t>Silvia Talam</t>
  </si>
  <si>
    <t>Venally Isuru</t>
  </si>
  <si>
    <t>Noel Omwonya</t>
  </si>
  <si>
    <t>Busia County Car and Mortgage Account National Bank</t>
  </si>
  <si>
    <t>BUDGET ESTIMATES</t>
  </si>
  <si>
    <t>2022/2023</t>
  </si>
  <si>
    <t>Casual Wages</t>
  </si>
  <si>
    <t xml:space="preserve"> Transport Allowance </t>
  </si>
  <si>
    <t>Commuter</t>
  </si>
  <si>
    <t xml:space="preserve"> Extraneous </t>
  </si>
  <si>
    <t xml:space="preserve"> Non+practising </t>
  </si>
  <si>
    <t xml:space="preserve"> Health risk </t>
  </si>
  <si>
    <t xml:space="preserve"> On call </t>
  </si>
  <si>
    <t xml:space="preserve"> Nursing service allowance </t>
  </si>
  <si>
    <t xml:space="preserve"> Uniform Allowance </t>
  </si>
  <si>
    <t>Employer contribution to staff Pension scheme</t>
  </si>
  <si>
    <t>Housing Levy 1.5%</t>
  </si>
  <si>
    <t xml:space="preserve"> Internet connections </t>
  </si>
  <si>
    <t>2210300</t>
  </si>
  <si>
    <t>Travel Costs(Airlines,Bus,Railways)</t>
  </si>
  <si>
    <t>Accommodation +domestic</t>
  </si>
  <si>
    <t>Daily Subsistence Allowances</t>
  </si>
  <si>
    <t>Monitoring and evaluation</t>
  </si>
  <si>
    <t>Field Operational Allowance</t>
  </si>
  <si>
    <t>Foreign Travel and Subsistence, and Other Transportation Costs</t>
  </si>
  <si>
    <t>Accommodation + Foreign</t>
  </si>
  <si>
    <t>2210500</t>
  </si>
  <si>
    <t>Printing , Advertising and Information Supplies and Services</t>
  </si>
  <si>
    <t>advertising awareness</t>
  </si>
  <si>
    <t>Subscription to Newspapers</t>
  </si>
  <si>
    <t>Trade shows(Visual Arts Exhibitions)</t>
  </si>
  <si>
    <t>2210600</t>
  </si>
  <si>
    <t>2210603</t>
  </si>
  <si>
    <t>2210700</t>
  </si>
  <si>
    <t>Hire of training facilities and equipment</t>
  </si>
  <si>
    <t xml:space="preserve">Accommodation </t>
  </si>
  <si>
    <t xml:space="preserve">Training Expenses + Other </t>
  </si>
  <si>
    <t>2210800</t>
  </si>
  <si>
    <t>Hospitality Supplies and Services</t>
  </si>
  <si>
    <t>Catering services,receptions,Ac</t>
  </si>
  <si>
    <t>Boards, committees, conferences &amp;seminars</t>
  </si>
  <si>
    <t>Tribunal Costs</t>
  </si>
  <si>
    <t>Insurance Costs</t>
  </si>
  <si>
    <t>Insurance costs other(WIBA)</t>
  </si>
  <si>
    <t>2211000</t>
  </si>
  <si>
    <t xml:space="preserve"> Medical drugs </t>
  </si>
  <si>
    <t xml:space="preserve"> Dressing and other non +pharmaceuticals </t>
  </si>
  <si>
    <t>Fungicide, insecticide &amp; sprays</t>
  </si>
  <si>
    <t>purchase of workshop tools</t>
  </si>
  <si>
    <t>Agricultural materials, Supplies, and Small</t>
  </si>
  <si>
    <t>Laboratory Materials, Supplies and Small Equipment</t>
  </si>
  <si>
    <t xml:space="preserve"> Public address system  </t>
  </si>
  <si>
    <t xml:space="preserve"> Food and ration </t>
  </si>
  <si>
    <t>2211016</t>
  </si>
  <si>
    <t xml:space="preserve"> Purchase of bed and linen </t>
  </si>
  <si>
    <t xml:space="preserve"> Purchase of x+ray consumables   </t>
  </si>
  <si>
    <t>2211100</t>
  </si>
  <si>
    <t>Supplies and Access for Computers and Printers</t>
  </si>
  <si>
    <t>2211200</t>
  </si>
  <si>
    <t xml:space="preserve"> Refined Fuels &amp; Lubri production </t>
  </si>
  <si>
    <t xml:space="preserve"> Other Fuels (Charcoal, Cooking gas, Wood etc) </t>
  </si>
  <si>
    <t>2211300</t>
  </si>
  <si>
    <t xml:space="preserve"> Bank Services Commission &amp; Charges  </t>
  </si>
  <si>
    <t>Medical expenses - Community Health Services CHVs</t>
  </si>
  <si>
    <t>2211305</t>
  </si>
  <si>
    <t>Legal dues/fees, arbitration and compensation payments</t>
  </si>
  <si>
    <t>2211310</t>
  </si>
  <si>
    <t>Mapping of Tourism sites</t>
  </si>
  <si>
    <t xml:space="preserve"> Free Maternal Health Care </t>
  </si>
  <si>
    <t xml:space="preserve"> Jigger Control </t>
  </si>
  <si>
    <t xml:space="preserve"> Monitoring and Evaluation </t>
  </si>
  <si>
    <t xml:space="preserve"> Purchase of life straw kit </t>
  </si>
  <si>
    <t xml:space="preserve"> Purchase of medical records </t>
  </si>
  <si>
    <t xml:space="preserve"> Purchase supplementary feedings for children </t>
  </si>
  <si>
    <t xml:space="preserve"> Refilling of community chlorine </t>
  </si>
  <si>
    <t>Celebrate international important days for youth &amp; women</t>
  </si>
  <si>
    <t>KICOSCA/EALASCA games</t>
  </si>
  <si>
    <t>Liquor licensing boards</t>
  </si>
  <si>
    <t>Preparation of County Integrated Development Plan (CIDP-2023-2027)</t>
  </si>
  <si>
    <t>Preparation of Health Planning Documents(HSWG&amp;APR)</t>
  </si>
  <si>
    <t>Public participation, Data Collection and consolidation on CIDP 2023-2027</t>
  </si>
  <si>
    <t xml:space="preserve">Publicity (Branded materials and calendars) </t>
  </si>
  <si>
    <t>Quality Assurance and Standards</t>
  </si>
  <si>
    <t>2220100</t>
  </si>
  <si>
    <t>2220101</t>
  </si>
  <si>
    <t xml:space="preserve"> Maintenance Expenses for boats and ferries </t>
  </si>
  <si>
    <t>2220200</t>
  </si>
  <si>
    <t>2220201</t>
  </si>
  <si>
    <t>2220202</t>
  </si>
  <si>
    <t>2220205</t>
  </si>
  <si>
    <t xml:space="preserve"> Maintenance of civil works </t>
  </si>
  <si>
    <t>2220210</t>
  </si>
  <si>
    <t xml:space="preserve">Emergency Relief </t>
  </si>
  <si>
    <t>Grants to cultural groups</t>
  </si>
  <si>
    <t>Pension</t>
  </si>
  <si>
    <t>ACQUISITION OF NON-FINANCIAL ASSETS</t>
  </si>
  <si>
    <t xml:space="preserve"> Purchase of Vehicles and Other Transport Equipment </t>
  </si>
  <si>
    <t>Purchase of Motor vehicle</t>
  </si>
  <si>
    <t xml:space="preserve"> Purchase of Household Furniture and Institutional Equipment </t>
  </si>
  <si>
    <t xml:space="preserve"> Purchase of Household and Institutional Appliances </t>
  </si>
  <si>
    <t>3111000</t>
  </si>
  <si>
    <t>3111001</t>
  </si>
  <si>
    <t>3111002</t>
  </si>
  <si>
    <t>3111003</t>
  </si>
  <si>
    <t>Purchase of Air conditioners, Fans and Heating Appliances</t>
  </si>
  <si>
    <t>3111004</t>
  </si>
  <si>
    <t>3111005</t>
  </si>
  <si>
    <t xml:space="preserve"> Purchase of medical and dental equipment </t>
  </si>
  <si>
    <t xml:space="preserve"> Purchase of boilers and refrigeration and air conditioners </t>
  </si>
  <si>
    <t>Purchase fire fighting appliances</t>
  </si>
  <si>
    <t xml:space="preserve"> Purchase of laboratory equipment's </t>
  </si>
  <si>
    <t xml:space="preserve"> Purchase of plant machinery and equipment </t>
  </si>
  <si>
    <t xml:space="preserve"> Purchase of therapy appliances </t>
  </si>
  <si>
    <t>Purchase  of certified seeds breed and breeding stock</t>
  </si>
  <si>
    <t>Purchase of fodder</t>
  </si>
  <si>
    <t xml:space="preserve"> Research, Feasibility Studies, Project Preparation and Design, Project Supervision </t>
  </si>
  <si>
    <t>Feasibility Study (construction of Busibwabo Bridge)</t>
  </si>
  <si>
    <t>Development of physical plans for markets</t>
  </si>
  <si>
    <t xml:space="preserve"> Operational research </t>
  </si>
  <si>
    <t>Housing loan</t>
  </si>
  <si>
    <t>1. EQUITABLE SHARE (EXCHQUER RELEASES)</t>
  </si>
  <si>
    <r>
      <rPr>
        <b/>
        <sz val="12"/>
        <color rgb="FF000000"/>
        <rFont val="Times New Roman"/>
        <family val="1"/>
      </rPr>
      <t>7. CONDITIONAL ADDITIONAL ALLOCATION TO COUNTY GOVERNMENTS</t>
    </r>
    <r>
      <rPr>
        <b/>
        <sz val="12"/>
        <color theme="1"/>
        <rFont val="Times New Roman"/>
        <family val="1"/>
      </rPr>
      <t xml:space="preserve"> </t>
    </r>
  </si>
  <si>
    <r>
      <rPr>
        <b/>
        <sz val="12"/>
        <color rgb="FF000000"/>
        <rFont val="Times New Roman"/>
        <family val="1"/>
      </rPr>
      <t>8. CONDITIONAL ALLOCATION TO LEVEL 5 HOSPITALS</t>
    </r>
    <r>
      <rPr>
        <b/>
        <sz val="12"/>
        <color theme="1"/>
        <rFont val="Times New Roman"/>
        <family val="1"/>
      </rPr>
      <t xml:space="preserve"> </t>
    </r>
  </si>
  <si>
    <t>Special programmes</t>
  </si>
  <si>
    <t xml:space="preserve">Special programmes </t>
  </si>
  <si>
    <t>Returned CRF issues</t>
  </si>
  <si>
    <t>Septemebr, 2022</t>
  </si>
  <si>
    <t>P.O. BOX PRIVATE BAG – 50400</t>
  </si>
  <si>
    <t>BUSIA, KENYA</t>
  </si>
  <si>
    <t>COUNTY TREASURY</t>
  </si>
  <si>
    <t>MONTHLY TARGET</t>
  </si>
  <si>
    <t>NATIONAL GOVERNMENT:</t>
  </si>
  <si>
    <t>EQUITABLE SHARE.</t>
  </si>
  <si>
    <t>COMPENSATION FOR USER FEE FORGONE</t>
  </si>
  <si>
    <t>VILLAGE POLYTECHNICS</t>
  </si>
  <si>
    <t>ROAD MAINTENANCE LEVY</t>
  </si>
  <si>
    <t>COVID-19 GRANT</t>
  </si>
  <si>
    <t>OTHER GRANTS</t>
  </si>
  <si>
    <t>GRAND TOTAL REVENUE</t>
  </si>
  <si>
    <t xml:space="preserve">COUNTY DEVELOPMENT BUDGET </t>
  </si>
  <si>
    <t> GFS CODE</t>
  </si>
  <si>
    <t xml:space="preserve">PROJECT NAME </t>
  </si>
  <si>
    <t xml:space="preserve">APPROVED BUDGET ESTIMATES </t>
  </si>
  <si>
    <t>Maintenance of Plant, Machinery and Equipment</t>
  </si>
  <si>
    <t>Sub  Total</t>
  </si>
  <si>
    <t>Support Rice farming</t>
  </si>
  <si>
    <t>Sub total</t>
  </si>
  <si>
    <t>Multi-sectoral nutrition improvement programme</t>
  </si>
  <si>
    <t>Fisheries and aquiculture processing and cottage industries development programme fish feeds</t>
  </si>
  <si>
    <t>Fish processing cottage industry development, fish filleting processing plant</t>
  </si>
  <si>
    <t>Purchase of Fingerlings and Fish Feeds</t>
  </si>
  <si>
    <t xml:space="preserve"> Fish Breeding and training  </t>
  </si>
  <si>
    <t xml:space="preserve">Livestock Production Improvement (Cattle </t>
  </si>
  <si>
    <t>Kenya Livestock Commercialization Project (KeLCoP)</t>
  </si>
  <si>
    <t xml:space="preserve">Local Poultry Improvement &amp; Development </t>
  </si>
  <si>
    <t>Purchase of processing equipment</t>
  </si>
  <si>
    <t>Livestock Extension Services(Building, strengthening and support Livestock institutions project)</t>
  </si>
  <si>
    <t xml:space="preserve">Hides and Skin treatment and leather development </t>
  </si>
  <si>
    <t>ECDE Capitation</t>
  </si>
  <si>
    <t>Equipping of ECDE Centers</t>
  </si>
  <si>
    <t>Completion and refurbishment of administration blocks in the VTCs at Katakwa, Namasali and Buburi VTC Phase II</t>
  </si>
  <si>
    <t>Construction of administration block at Butula VTC</t>
  </si>
  <si>
    <t>Construction and equipping of a workshop at Osuret VTC</t>
  </si>
  <si>
    <t>Construction of resource centre at Busia VTC Phase I</t>
  </si>
  <si>
    <t>Busia County Subsidized vocational training centers support grant</t>
  </si>
  <si>
    <t xml:space="preserve">Refurbishment of Community Social Halls </t>
  </si>
  <si>
    <t xml:space="preserve">Establishment of youth empowerment centers </t>
  </si>
  <si>
    <t>Rehabilitation and Custody</t>
  </si>
  <si>
    <t>Development of child protection policy</t>
  </si>
  <si>
    <t>Completion of Child Protection Centres</t>
  </si>
  <si>
    <t>Child Rehabilitation and Custody</t>
  </si>
  <si>
    <t>Construction of ADA county center</t>
  </si>
  <si>
    <t>Construction of Bridges (Busibwabo)</t>
  </si>
  <si>
    <t xml:space="preserve">Road safety campaign/ labour based road works </t>
  </si>
  <si>
    <t>Construction of trailer Parks</t>
  </si>
  <si>
    <t>Preparation of urban policy</t>
  </si>
  <si>
    <t>Urban Development (Busia  Municipality)</t>
  </si>
  <si>
    <t>Urban Development (Malaba Municipality)</t>
  </si>
  <si>
    <t>Maintenance of community water systems and drilling(Rural water Supply)</t>
  </si>
  <si>
    <t>Kapesur Moru water project</t>
  </si>
  <si>
    <t>Rarak Water Project</t>
  </si>
  <si>
    <t>Purchase of drilling materials and accessories</t>
  </si>
  <si>
    <t>Promotion of sustainable land management (SLM) Practices</t>
  </si>
  <si>
    <t>Establishment of nature based enterprises</t>
  </si>
  <si>
    <t>Financing Locally-Led Climate  Action Program( FLLOCA)</t>
  </si>
  <si>
    <t>Rehabilitation of irrigation systems and land reclamation</t>
  </si>
  <si>
    <t>Rehabilitation of Degraded Areas and school greening</t>
  </si>
  <si>
    <t>Construction, Completion, Renovation and Operationalization of Sub-Counties and Referral health facilities.</t>
  </si>
  <si>
    <t>Completion of Amukura level 4 hospital</t>
  </si>
  <si>
    <t>Procurement, Equipping and Installation of Sub-Counties and Referral health facilities.</t>
  </si>
  <si>
    <t>Equipping and operationalization of Amukura level 4 hospital</t>
  </si>
  <si>
    <t>Procurement of 2 Diesel standby generators</t>
  </si>
  <si>
    <t xml:space="preserve"> Blood Transfusion Services </t>
  </si>
  <si>
    <t xml:space="preserve">Procurement of Blood transfusion equipment and supplies </t>
  </si>
  <si>
    <t xml:space="preserve"> Construction, Completion, renovation and Operationalization of lower level health facilities</t>
  </si>
  <si>
    <t xml:space="preserve">Procurement of assorted Medical equipment for lower health facilities </t>
  </si>
  <si>
    <t>HIV/AIDs Prevention and Control</t>
  </si>
  <si>
    <t>Malaria Control and Reproductive Health</t>
  </si>
  <si>
    <t>Environmental Health</t>
  </si>
  <si>
    <t>Fumigation of disinfection of premises for hygiene and vector control</t>
  </si>
  <si>
    <t xml:space="preserve">Non Communicable Diseases </t>
  </si>
  <si>
    <t>School Health Programme</t>
  </si>
  <si>
    <t>TB and Leprosy</t>
  </si>
  <si>
    <t>Disease Surveillance &amp; control</t>
  </si>
  <si>
    <t xml:space="preserve">DANIDA (County government Contribution – 25%) </t>
  </si>
  <si>
    <t>COVID 19</t>
  </si>
  <si>
    <t>Purchase of fire Engine and rescue truck</t>
  </si>
  <si>
    <t>Programme: Information dissemination and knowledge management</t>
  </si>
  <si>
    <t xml:space="preserve">Connection, Equipping and Operationalization of ICT Centres </t>
  </si>
  <si>
    <t>Installation of CCTV Network</t>
  </si>
  <si>
    <t>SUPPLIER CONTRACT NAME</t>
  </si>
  <si>
    <t>LPO/LSO CONTRACT NO</t>
  </si>
  <si>
    <t>DATE OF LPO/LSO CONTRACT</t>
  </si>
  <si>
    <t>DETAILS OF WORK DONE</t>
  </si>
  <si>
    <t>PATLIZA CONTRACTORS</t>
  </si>
  <si>
    <t>Construction Of Pit Latrine At Ogallo Market</t>
  </si>
  <si>
    <t>SEMA KWELI HOLDINGS</t>
  </si>
  <si>
    <t>Proposed Mechanical Installation To Modern Toilets Vip At Bumala Market</t>
  </si>
  <si>
    <t>SAIWAN GENERAL AGENCIES</t>
  </si>
  <si>
    <t>Proposed Construction Of 32 Stalls Market Shade At Marachi West Ward</t>
  </si>
  <si>
    <t>JAIPANGI GROUP LTD</t>
  </si>
  <si>
    <t>Proposed Erection Of Fencing And Gate At Aboloi Market Teso North Sub County, Busia County</t>
  </si>
  <si>
    <t>JOTORI &amp;SONS INVESTMENT LIMITED</t>
  </si>
  <si>
    <t>Construction Of 28 Stalls With Annexed Office And Store At Budokomi Mkt</t>
  </si>
  <si>
    <t>FINOTECH AGENCIES LIMITED</t>
  </si>
  <si>
    <t>Proposed Erection &amp; Completion Of 28 Stalls With Annexed Office &amp; Store  At Rumbiye Market</t>
  </si>
  <si>
    <t>JOSDEN AFRICA LTD</t>
  </si>
  <si>
    <t>Proposed Construction Of 32 Stalls Market Shed At Siwongo</t>
  </si>
  <si>
    <t>MERNANCY ENTERPRISES LTD</t>
  </si>
  <si>
    <t>Proposed Construction Of Ablution Block At Katelenyang Market In Teso South Sub County</t>
  </si>
  <si>
    <t>BUTULAH PLASSLINK</t>
  </si>
  <si>
    <t>Construction Of Market Shed At Munongo Market</t>
  </si>
  <si>
    <t>ROADNETWORK LTD</t>
  </si>
  <si>
    <t>Proposed Construction Of 28 No Stalls Market Shed Annexed With Office And Store At Tangakona Market</t>
  </si>
  <si>
    <t>TAVANA HOLDINGS</t>
  </si>
  <si>
    <t xml:space="preserve">Proposed Construction Of 28 No Stalls Market Shed With Annexed Office And Store At Kamolo </t>
  </si>
  <si>
    <t>QUEENO INVESTMENT LTD</t>
  </si>
  <si>
    <t>Proposed Construction Of 112 Stalls At Adungosi Market</t>
  </si>
  <si>
    <t>RIVTOC CONTRACTORS LTD</t>
  </si>
  <si>
    <t>Proposed Construction Of Sagania Market In Namboboto Nambuku Ward</t>
  </si>
  <si>
    <t>TASLIM GLOBAL VENTURES LTD</t>
  </si>
  <si>
    <t>Proposed Construction Of Modern Market At Bumala In Butula Sub-County</t>
  </si>
  <si>
    <t>GEOKID GENRAL ENTERPRISES LTD</t>
  </si>
  <si>
    <t>Proposed Construction Of Pit Latrines At Sialala, Bumbe And Bunyukha Beaches In Samia Sub-County</t>
  </si>
  <si>
    <t>Proposed Construction Of Nambale Bus Park Phase Ii</t>
  </si>
  <si>
    <t>MABAWA EAST AFRICA LTD</t>
  </si>
  <si>
    <t>Proposed Completion Of Murumba Market Phase Ii In Butula Sub-County</t>
  </si>
  <si>
    <t>MUSARAT PALM ASCEND LTD</t>
  </si>
  <si>
    <t>Proposed Fencing Of Lukolis Market</t>
  </si>
  <si>
    <t>Proposed Construction Of Matayos Market Ablution Block</t>
  </si>
  <si>
    <t>Proposed Construction Of Bukiri Market Ablution Block</t>
  </si>
  <si>
    <t>Proposed Rehabilitation Of Mundika Market And Laying Of Cabros Phase I</t>
  </si>
  <si>
    <t>Proposed Completion Of Bukiri Market</t>
  </si>
  <si>
    <t>MULWANDA COTTON UNION SOCIETY LTD</t>
  </si>
  <si>
    <t>Sacco Grant</t>
  </si>
  <si>
    <t>TRIWEST KENYA LTD</t>
  </si>
  <si>
    <t>Proposed  Construction Of Market  Shed At Bukiri  Agenga Nanguba Ward</t>
  </si>
  <si>
    <t>PATSO ENTERPRISES LTD</t>
  </si>
  <si>
    <t>Proposed Construction Of 32 No Stalls At Bukadanyi Market</t>
  </si>
  <si>
    <t>MAGERO SS&amp; GENERAL</t>
  </si>
  <si>
    <t xml:space="preserve"> Construction Of Market Shades Fy 2016/17 Tangakona</t>
  </si>
  <si>
    <t>Proposed Construction Of Mulokoni Market</t>
  </si>
  <si>
    <t>JURECA INVESTMENT</t>
  </si>
  <si>
    <t>Construction Of Market  Fy 2018/19- Kisoko</t>
  </si>
  <si>
    <t>SAFE CONSTRUCTION LTD</t>
  </si>
  <si>
    <t>Proposed Erection &amp; Completion Of 28 Number (28 No) Stalls With Annexed Office And Store At Angurai Market</t>
  </si>
  <si>
    <t>ZACTINA LTD</t>
  </si>
  <si>
    <t>Proposed Construction Of Two Door (2 No) Pit Latrine At Murumba Market (Marachi Central)</t>
  </si>
  <si>
    <t>FINOTECH AGENCIES LTD</t>
  </si>
  <si>
    <t>Proposed Erection And Completion Of Bodaboda Shades At Makobio And Matayos Market. Matayos Sub County- Busia County (Matayos South Ward)</t>
  </si>
  <si>
    <t>MOJAS CONTRACTORS CO. LTD</t>
  </si>
  <si>
    <t>Proposed Erection And Completion Of Bodaboda Shades At Kisoko, Tangakona And Nambale Market (Nambale Township)</t>
  </si>
  <si>
    <t>INUKA LTD</t>
  </si>
  <si>
    <t>Proposed Erection And Completion Of 28 Number (28No) Stalls With Annexed Office And Store At Munyonyi Market (Agenge Nanguba Ward)</t>
  </si>
  <si>
    <t>MAYOSOM CONSTRUCTION &amp; ENG LTD</t>
  </si>
  <si>
    <t>Proposed Erection And Completion Of 28 Number (28No) Stalls With Annexed Office And Store At Akedetewi Market. (Malaba Central)</t>
  </si>
  <si>
    <t>CELFI ENTERPRISES</t>
  </si>
  <si>
    <t>Proposed Erection And Completion Of 28(No) Stalls With Annexed Office And Store At Asing'E Market</t>
  </si>
  <si>
    <t>CYLINK CONSTRUCTION CO. LTD</t>
  </si>
  <si>
    <t>Construction Of A Market Shade At Mulukoba (Bunyala West)</t>
  </si>
  <si>
    <t>JABA SUUPLIES LTD</t>
  </si>
  <si>
    <t>Construction Of Bodaboda Shade At Sigingi (Bunyala West)</t>
  </si>
  <si>
    <t>Proposed Construction Of Market Shed At Muramba Market</t>
  </si>
  <si>
    <t>KOBILA LTD</t>
  </si>
  <si>
    <t>Proposed Installation Of Solar Led 90-100 Watts Commercial Street Light All In One Non Split -Chakol South Ward</t>
  </si>
  <si>
    <t>Proposed Construction Of Market Stalls At Malanga Market-Nangina Ward</t>
  </si>
  <si>
    <t xml:space="preserve">SABU MULTIPURPOSE </t>
  </si>
  <si>
    <t>Sacco grant</t>
  </si>
  <si>
    <t>BUSIA COUNTY TRADE DEVELOPMENT FUND</t>
  </si>
  <si>
    <t>2020/2021</t>
  </si>
  <si>
    <t>Trade Development Fund</t>
  </si>
  <si>
    <t>TESO NORTH YOUTH SACCO</t>
  </si>
  <si>
    <t>BURIDERS SACCO</t>
  </si>
  <si>
    <t>BUSIA TEACHERS EDUCATION INVESTMENT COOPERATIVE</t>
  </si>
  <si>
    <t>WERINDE SACCO</t>
  </si>
  <si>
    <t>2021/2022</t>
  </si>
  <si>
    <t>HOME PARK MOTEL</t>
  </si>
  <si>
    <t>GRANTS</t>
  </si>
  <si>
    <t>N/A</t>
  </si>
  <si>
    <t>Kingandole</t>
  </si>
  <si>
    <t>ECOTREK ENTERPRISE</t>
  </si>
  <si>
    <t>RETRO TECH AGENCIES</t>
  </si>
  <si>
    <t>GOLDEN CREST AGENCIES</t>
  </si>
  <si>
    <t>JUBAINI GENERAL SUPPLIES LTD</t>
  </si>
  <si>
    <t>Purchase Of Iron Sheets Gauge (Amukura Central Ward)</t>
  </si>
  <si>
    <t>KASPAL VENTURES LTD</t>
  </si>
  <si>
    <t>LIZEXECEL SERVICES LTD</t>
  </si>
  <si>
    <t>Provision For Event Management And Catering Services (Malaba South Ward)</t>
  </si>
  <si>
    <t>NHIF</t>
  </si>
  <si>
    <t>Mayenje Ward</t>
  </si>
  <si>
    <t>Event Management And Catering Services (Sporting Activities/Tournaments Amukura East Ward)</t>
  </si>
  <si>
    <t>HOTEL SUDDEX</t>
  </si>
  <si>
    <t>Event Management And Catering Services (Sporting Activities Angurai South Ward)</t>
  </si>
  <si>
    <t>Event Management And Catering Services (Sporting Activities Nagina Ward)</t>
  </si>
  <si>
    <t>DEE &amp;MANOR LTD</t>
  </si>
  <si>
    <t>Event Management And Catering Services (Nambale Township Ward)</t>
  </si>
  <si>
    <t>Event Management And Catering Services (Sporting Activities Namboboto Ward)</t>
  </si>
  <si>
    <t>Purchase Of Iron Sheets Gauge (Angurai South Ward)</t>
  </si>
  <si>
    <t>Supply &amp; Delivery Of Sporting Equipment (Bukhayo West)</t>
  </si>
  <si>
    <t>Event Management And Catering Services (Sporting Activities Malaba Central Ward)</t>
  </si>
  <si>
    <t>Event Management And Catering Services (Sporting Activities Malaba North Ward)</t>
  </si>
  <si>
    <t>Ageng'A Nanguba</t>
  </si>
  <si>
    <t>Event Management And Catering Services (Sporting Activities Ageng'A Nanguba Ward)</t>
  </si>
  <si>
    <t>Event Management And Catering Services (Sporting Activities Chakol North Ward)</t>
  </si>
  <si>
    <t>Event Management And Catering Services (Development Of Dept Perfomance Contract)</t>
  </si>
  <si>
    <t>Supply &amp; Delivery Of Beddings (Agenga Nanguba)</t>
  </si>
  <si>
    <t>Event Management And Catering Services (Sporting Activities Bukhayo West Ward)</t>
  </si>
  <si>
    <t>LYMPO RESORT LTD</t>
  </si>
  <si>
    <t xml:space="preserve">Event Management And Catering Services </t>
  </si>
  <si>
    <t>Bunyala West</t>
  </si>
  <si>
    <t>Amukura East</t>
  </si>
  <si>
    <t>Supply &amp; Delivery Of Sporting Equipment (Angurai East)</t>
  </si>
  <si>
    <t>Supply &amp; Delivery Of Sporting Equipment (Bwiri)</t>
  </si>
  <si>
    <t>Supply &amp; Delivery Of Sporting Equipment (Marachi North)</t>
  </si>
  <si>
    <t>Supply &amp; Delivery Of Sporting Equipment (Marachi West)</t>
  </si>
  <si>
    <t>Supply &amp; Delivery Of Sporting Equipment (Matayos South)</t>
  </si>
  <si>
    <t>Angurai South</t>
  </si>
  <si>
    <t>Malaba North</t>
  </si>
  <si>
    <t>Marachi Central</t>
  </si>
  <si>
    <t>Mayenje Santos</t>
  </si>
  <si>
    <t>Namboboto</t>
  </si>
  <si>
    <t>VIASCO CONSTRUCTION COMPANY LTD</t>
  </si>
  <si>
    <t>Proposed Constuction Of Road Box Culvert And Kabwodo Pipe Culvert</t>
  </si>
  <si>
    <t>MUSARAT PALM ASCEND</t>
  </si>
  <si>
    <t>Proposed Construction Of Musokoto Dispensary-Kaludeka Culvert</t>
  </si>
  <si>
    <t>INFORCOM TECHNOLOGY SLNS</t>
  </si>
  <si>
    <t>Installation Of Culverts In Kodedema Amukura Junction</t>
  </si>
  <si>
    <t>ASTROTEC ENGINEERING LTD</t>
  </si>
  <si>
    <t>Part Payment For Proposed Construction Of Agoromait- Gara Culvert</t>
  </si>
  <si>
    <t>VIASCO COMPANY LTD</t>
  </si>
  <si>
    <t>2Nd Payment For Construction Of Kanoti Box Culvert And Kabwodo Pipe Culvert Mtce Works In Samia</t>
  </si>
  <si>
    <t>SAMCO BUILDERS LTD</t>
  </si>
  <si>
    <t>Proposed Construction Of Nanjomi Canal Box Culverts</t>
  </si>
  <si>
    <t>2Nd Payment For Lot 7 Fuel Levy Roads</t>
  </si>
  <si>
    <t>HANAL INVESTMENT</t>
  </si>
  <si>
    <t>2Nd Payment For Lot1 Roads Fuel Levy Roads</t>
  </si>
  <si>
    <t>RUDELWHITE ENTERPRISES LTD</t>
  </si>
  <si>
    <t>2Nd Payment For Lot3 Fuel Levy Roads</t>
  </si>
  <si>
    <t>AYOTI CONTRACTORS LTD</t>
  </si>
  <si>
    <t>Part Payment For Upgrading Og Lot 3 Amerikwai Air Strip Road And Matayos Health Centre To Bitument Standards</t>
  </si>
  <si>
    <t>OPET ENTERPRISES LTD</t>
  </si>
  <si>
    <t>2Nd Payment For Proposed Construction Of Kiriko Box Culvert 7M Road In Teso North Malaba South Ward</t>
  </si>
  <si>
    <t>NEW MALABA BORDER STATION</t>
  </si>
  <si>
    <t>Supply And Delivery Of Fuel And Lubricants To The Department For Utility Vehicle</t>
  </si>
  <si>
    <t>BENBELLA ENT LTD</t>
  </si>
  <si>
    <t>Proposed Of Construction Of Okello Okwara Road Culvert Butula Subcounty</t>
  </si>
  <si>
    <t>SANION NIQEL LTD</t>
  </si>
  <si>
    <t>Routine Mtce And Spot Improvement Of Aderema Junction Apatit Culvert</t>
  </si>
  <si>
    <t>Supply And Delivery Of Tyres And Tubes</t>
  </si>
  <si>
    <t>SHABSAL COMPANY LTD</t>
  </si>
  <si>
    <t>1St Payment For Proposed Construction Of 40M Span Busibwabo- Nasewa Steel Footbridge</t>
  </si>
  <si>
    <t>Installation Of Floodlights In Achunet Kwa Mike And Akolong Junctions</t>
  </si>
  <si>
    <t>MALAREVA GEN CONTRACTORS</t>
  </si>
  <si>
    <t>Proposed Construction Of Magero Akanyo Box Culvert</t>
  </si>
  <si>
    <t>MEGALASER INTERNATIONAL LTD</t>
  </si>
  <si>
    <t>Supply Of Motor Vehicle ,Motor Cycle, Roads Equipment And Other Heavy Machinery Spare Parts.</t>
  </si>
  <si>
    <t>WAMBAYI AND SONS CO. LTD</t>
  </si>
  <si>
    <t>Proposed Construction Of Sikoma -Budunga Culvert</t>
  </si>
  <si>
    <t>DENSIR ENTERPRISES LTD</t>
  </si>
  <si>
    <t>Proposed Construction Of Bumagunda-Musumbuleno And Matsanza Endumu Culvert</t>
  </si>
  <si>
    <t>GENIOUSIS LTD</t>
  </si>
  <si>
    <t xml:space="preserve"> 1St Payment Proposed Construction Of Kokobich Box Culvert In Teso North Sub County</t>
  </si>
  <si>
    <t>RURAL ELECTRIFICATION AUTHORITY</t>
  </si>
  <si>
    <t>Transfer Of Funds To Rea For Rural Electrification</t>
  </si>
  <si>
    <t xml:space="preserve">Proposed Construction  Of Kaludeka Madende Box Culvert </t>
  </si>
  <si>
    <t>YUMIL AGENCIES LTD</t>
  </si>
  <si>
    <t>BUILDING MASTERS GROUP LTD</t>
  </si>
  <si>
    <t>Proposed Installation Of Solar Mass Lights In Busia County Angurai East Ward</t>
  </si>
  <si>
    <t>MAESHI K LTD</t>
  </si>
  <si>
    <t>Hire Of Trucks And Other Heavy Equipment For Mtce Of Roads And Other Related Works</t>
  </si>
  <si>
    <t>HAKA INTERNATIONAL</t>
  </si>
  <si>
    <t>Hire Of Machines Angurai East</t>
  </si>
  <si>
    <t>CHIJUCO INTERNATIONAL</t>
  </si>
  <si>
    <t>TURUKANA MIN FILLINF STATION</t>
  </si>
  <si>
    <t>Supply And Delivery Of Fuel And Lubricants  For Roads Mtce Angurai North</t>
  </si>
  <si>
    <t>BIMSTAR CO. LTD</t>
  </si>
  <si>
    <t>Box Culvert Kimajwa Concrete</t>
  </si>
  <si>
    <t>Hire Of Machines In Angurai East Ward</t>
  </si>
  <si>
    <t>BERODI CO. LTD</t>
  </si>
  <si>
    <t>Hire Of Machine In Bukhayo East</t>
  </si>
  <si>
    <t>Supply And Delivery Of Murram For Mtce Of Roads In In Malaba Central</t>
  </si>
  <si>
    <t>M/S AYOTI CONTRACTORS</t>
  </si>
  <si>
    <t xml:space="preserve">Installation Of Solar Mass Lights To Busia County In Angorom </t>
  </si>
  <si>
    <t>IMOLIN FRIGHTERS LTD</t>
  </si>
  <si>
    <t>Being Payment For Construction Of Road Cross Culvert In Angurai East Ward</t>
  </si>
  <si>
    <t>WESTKORM LTD</t>
  </si>
  <si>
    <t>Payment For Construction Of Road Cross Culverts In Malaba South Ward In Teso North</t>
  </si>
  <si>
    <t>CEDANA COMPANY LTD</t>
  </si>
  <si>
    <t>Hire Of Machine For Road Mtce Angorom Ward</t>
  </si>
  <si>
    <t>TAIZE INVESTMENT LTD</t>
  </si>
  <si>
    <t>Payment For Routine Mtce Of Roads For Hire Of Machines In Busibwabo Ward</t>
  </si>
  <si>
    <t>Hire Of Machines Bukhayo West</t>
  </si>
  <si>
    <t>DEE AND MANOR</t>
  </si>
  <si>
    <t>MAGERO SUPPLIES AND GEN CONTR</t>
  </si>
  <si>
    <t>Supply Of Murram In Bukhayo West Ward</t>
  </si>
  <si>
    <t>Supply Of Fuel Marachi Central</t>
  </si>
  <si>
    <t>DENCA CONTRACTORS LTD</t>
  </si>
  <si>
    <t>MELIAKO CO. LTD</t>
  </si>
  <si>
    <t>Provision Of Mtce Of Solar Streets And Mass Lights In Bunyala North Ward Busia County</t>
  </si>
  <si>
    <t>BRACOM SYSTEM LTD</t>
  </si>
  <si>
    <t>Proposed Fencing Of Ward Office In Kingandole Ward</t>
  </si>
  <si>
    <t>FOPA CONSTRUCTION CO. LTD</t>
  </si>
  <si>
    <t>Supply Of Murram In Mayenje Ward</t>
  </si>
  <si>
    <t>Supply And Delivery Of Murram For Mtce Of Roads In Mayenje Ward</t>
  </si>
  <si>
    <t>YARDFIELD K LTD</t>
  </si>
  <si>
    <t xml:space="preserve">Installation Of Lightening Arrestors In Kotur Primary </t>
  </si>
  <si>
    <t>SPELLION KENYA LTD</t>
  </si>
  <si>
    <t>Supply And Delivery Of Misceleneous Building Materials</t>
  </si>
  <si>
    <t>Mtce Of Utility Vehicle Of Chakol North Ward</t>
  </si>
  <si>
    <t>Supply And Delivery Of Murram In Bukhayo East Ward</t>
  </si>
  <si>
    <t>Supply Of Murram In Bukhayo North Ward</t>
  </si>
  <si>
    <t>Supply And Delivery Of Fuel And Lubricants For Routine Mtce Of Roads In Malaba Central</t>
  </si>
  <si>
    <t>Supply And Delivery Of Fuel And Lubricants For Routine Mtce Of Roads In Malaba North</t>
  </si>
  <si>
    <t>Supply And Delivery Of Fuel And Lubricants For Routine Mtce Of Roads In Malaba South Ward</t>
  </si>
  <si>
    <t>Supply And Delivery Of Murram In Marachi East Ward</t>
  </si>
  <si>
    <t>SHABSAL COMPANY</t>
  </si>
  <si>
    <t>Supply Of  Murram In Malaba South Ward</t>
  </si>
  <si>
    <t>YASBA ENTERPRISE LTD</t>
  </si>
  <si>
    <t>Hire Of Machine For Routine Mtce Of Roads In Bunyala West Ward</t>
  </si>
  <si>
    <t>JUBAIN GENERAL SUPPLIES LTD</t>
  </si>
  <si>
    <t>Supply Of Murram In Elugulu Ward</t>
  </si>
  <si>
    <t>Supply Of Murram In Marachi Central Ward</t>
  </si>
  <si>
    <t>NGINO HOLDINGS LTD</t>
  </si>
  <si>
    <t>Supply Of Murram In Nangina Ward</t>
  </si>
  <si>
    <t>Provision Of Mtce Of Solar Streets And Mass Lights In Busia County</t>
  </si>
  <si>
    <t>MALUOK AGENCIES LTD</t>
  </si>
  <si>
    <t>Supply Of Murram To Elugulu Ward</t>
  </si>
  <si>
    <t>BUSIA LEAD LTD</t>
  </si>
  <si>
    <t>Supply And Delivery Of Murram In Angorom Ward</t>
  </si>
  <si>
    <t>Supply And Delivery Of Murram In Angurai East Ward</t>
  </si>
  <si>
    <t>KINGFISHERS GENERAL WORKS</t>
  </si>
  <si>
    <t>Hire Of Machines For Routine Mtce Of Roads In Kingandole Ward</t>
  </si>
  <si>
    <t>Hire Of Machines For Routine Mtce Of Roads In Busibwabo Ward</t>
  </si>
  <si>
    <t>CADEODEB ENTERPRISES LTD</t>
  </si>
  <si>
    <t>Hire Of Machines For Routine Mtce Of Sokomoko- Luanda Iganga In Elugulu Ward</t>
  </si>
  <si>
    <t>SHIBALINX CO LTD</t>
  </si>
  <si>
    <t>Hire Of Machine For Routine Mtce Of Roads In Elugulu Ward</t>
  </si>
  <si>
    <t>PATLIZA CONTRACTORS LTD</t>
  </si>
  <si>
    <t>Hire Of Machines For Routine Mtce Of Roads In Marachi North Ward</t>
  </si>
  <si>
    <t>MERSHIL KENYA LTD</t>
  </si>
  <si>
    <t>Hire Of Machine In Angorom Ward</t>
  </si>
  <si>
    <t>EXPANSIVE PROPERTY CO LTD</t>
  </si>
  <si>
    <t>Hire Of Machines For Mtce Of Roads In Burumba Ward</t>
  </si>
  <si>
    <t>Hire Of Machine For Mtce Of Roads In Malaba Central Ward</t>
  </si>
  <si>
    <t>SOWINA INVESTMENT LTD</t>
  </si>
  <si>
    <t>Hire Of Machine For Mtce Of Roads In Malaba South Ward</t>
  </si>
  <si>
    <t>Proposed Construction Of Market Shade Of Sisenge Market Bunyala North Ward</t>
  </si>
  <si>
    <t>05/20/2022</t>
  </si>
  <si>
    <t>1St Payment For Construction Of Road Cross Culverts In Chakol North Ward</t>
  </si>
  <si>
    <t>Two Ems Associates</t>
  </si>
  <si>
    <t>Consultancy Fee</t>
  </si>
  <si>
    <t>Nalis Kam Company</t>
  </si>
  <si>
    <t>Completion Of Boda Boda Shed</t>
  </si>
  <si>
    <t>Dalmas Madala Buluma</t>
  </si>
  <si>
    <t>Purchase Of Land</t>
  </si>
  <si>
    <t>Ms Meliako</t>
  </si>
  <si>
    <t>Installation Of Solar Mass Light</t>
  </si>
  <si>
    <t>Barasho Kenya</t>
  </si>
  <si>
    <t>Supply Of Stationery</t>
  </si>
  <si>
    <t>Ms Talstar Suppliers</t>
  </si>
  <si>
    <t>Construction Of Trailer Park Mundika</t>
  </si>
  <si>
    <t>Shabsal Company Ltd</t>
  </si>
  <si>
    <t>Installation Of Two Mass Light</t>
  </si>
  <si>
    <t>Supply And Delivery Of Office Stationery</t>
  </si>
  <si>
    <t>Ruwaza Africa Premier Solutions</t>
  </si>
  <si>
    <t>Supply And Delivery Of Tonners</t>
  </si>
  <si>
    <t>Ms Shabsal</t>
  </si>
  <si>
    <t>Laying Cabros (Malaba Bus Park)</t>
  </si>
  <si>
    <t>Tuone Mbele Women</t>
  </si>
  <si>
    <t>Solid Waste Management (Matayos)</t>
  </si>
  <si>
    <t>Oak Palm General</t>
  </si>
  <si>
    <t>Solid Waste Management (Amukura)</t>
  </si>
  <si>
    <t>County Youth Network</t>
  </si>
  <si>
    <t>Solid Waste Management (Buyofu)</t>
  </si>
  <si>
    <t>Ekirididi Women</t>
  </si>
  <si>
    <t>Solid Waste Management (Angurai)</t>
  </si>
  <si>
    <t>Aburi Mwamko Mpya Youth</t>
  </si>
  <si>
    <t>Solid Waste Management (Busia One)</t>
  </si>
  <si>
    <t>Chakol Women Enterprise</t>
  </si>
  <si>
    <t>Solid Waste Management (Adungosi)</t>
  </si>
  <si>
    <t>Otibocare Enterprise</t>
  </si>
  <si>
    <t>Solid Waste Management (Busia Zone 3)</t>
  </si>
  <si>
    <t>Fatimoyas Company Ltd</t>
  </si>
  <si>
    <t>Solid Waste Management (Amagoro)</t>
  </si>
  <si>
    <t>Takataka Harvesters</t>
  </si>
  <si>
    <t>Solid Waste Management (Busia Zone Ii)</t>
  </si>
  <si>
    <t>Cukam Company Ltd</t>
  </si>
  <si>
    <t>Solid Waste Management (Sio Port)</t>
  </si>
  <si>
    <t>Edlex Company Ltd</t>
  </si>
  <si>
    <t>Solid Waste Management (Butula)</t>
  </si>
  <si>
    <t>Solid Waste Management (Port Victoria)</t>
  </si>
  <si>
    <t>Ema Westlinki Ltd</t>
  </si>
  <si>
    <t>Solid Waste Management (Malaba)</t>
  </si>
  <si>
    <t xml:space="preserve">Aburi Mwamko Mpya </t>
  </si>
  <si>
    <t>Solid Waste Management (Lukolis)</t>
  </si>
  <si>
    <t>Busia Amka Young Group</t>
  </si>
  <si>
    <t>Solid Waste Management (Namabale)</t>
  </si>
  <si>
    <t>Natrecol Invest Company</t>
  </si>
  <si>
    <t>Solid Waste Management (Funyula Market)</t>
  </si>
  <si>
    <t>Natrecol Invest</t>
  </si>
  <si>
    <t>Solid Waste Management (Kotur)</t>
  </si>
  <si>
    <t>Barasho Kenya Ltd</t>
  </si>
  <si>
    <t>Curium Smartmind Invest</t>
  </si>
  <si>
    <t>Solid Waste Management (Murumba Market)</t>
  </si>
  <si>
    <t>Geokanga Invest</t>
  </si>
  <si>
    <t>Solid Waste Management (Bumala Market)</t>
  </si>
  <si>
    <t>SSEZE LOGISTICS LTD</t>
  </si>
  <si>
    <t>Construction Of Ec Classroom At Okokoru Primary School</t>
  </si>
  <si>
    <t>GENALD WECHULI</t>
  </si>
  <si>
    <t>LAND NO. 3315/3316</t>
  </si>
  <si>
    <t>NAMUSALI KABIERO LTD</t>
  </si>
  <si>
    <t>Construction Of 1No. Ecd Classroom At Mungabwa Primary School-Elugulu</t>
  </si>
  <si>
    <t>FREDOPEN GENERAL ENG.WORKS LTD</t>
  </si>
  <si>
    <t>Construction Of 2No.Classroom At Dirakho Polytechnic</t>
  </si>
  <si>
    <t>FIELDTECH CONTRUCTION CO. LTD</t>
  </si>
  <si>
    <t>Erection And Ompletion Of Classroom With Verandah At Mabunge Primary School-Bukhayo Central Ward</t>
  </si>
  <si>
    <t>ROSSI HOLDINGS LTD</t>
  </si>
  <si>
    <t>Constructio Of 1No. Ecd Classroom At Kasongoli Kapeli Primary School</t>
  </si>
  <si>
    <t>Construction Of 1No. Ecd Classroom At Amagoro Primary School</t>
  </si>
  <si>
    <t>Supply And Delivery Of Ecd Books And Legal Documents</t>
  </si>
  <si>
    <t>PASHEL HOLDINGS</t>
  </si>
  <si>
    <t>Construction Of 2 Pit Latrine At Busende Pri</t>
  </si>
  <si>
    <t>BREN ENTERPRISES LTD</t>
  </si>
  <si>
    <t>Supply And Delivery Of Teaching Materials To Angurai Vtc</t>
  </si>
  <si>
    <t>Construction Of Ablution Block At Busagwa Vtc And Completion Of 1No. Ecd Classroom At Busagwaprimary School-Bunyala Central</t>
  </si>
  <si>
    <t>Construction Of 2No.Classroom At Bukhulungu &amp; Bwangangi</t>
  </si>
  <si>
    <t>DEBEARS CONSTRUCTION CO.LTD</t>
  </si>
  <si>
    <t>Completion Of Ecd Classroom At Kenya Gauze And Sibuka Primary School</t>
  </si>
  <si>
    <t xml:space="preserve">OPET ENTERPRISES </t>
  </si>
  <si>
    <t>Equipping Of Okisimo Polytechnic</t>
  </si>
  <si>
    <t>Supply Of Workshop Equipments At Ganga Polytechnic-Bwiri Ward</t>
  </si>
  <si>
    <t>Construction Of 4No. Door Pit Latrine At Ekisegere, Akiriamasit And Kideki Primary School</t>
  </si>
  <si>
    <t>PRIME CONTRACTORS KENYA LTD</t>
  </si>
  <si>
    <t>Proposed Finishing Of Angurai Vocational Training Centre</t>
  </si>
  <si>
    <t>Constructionof1No. Ecd Classrooms At Osieko And Khainga Primary School-Bunyala South</t>
  </si>
  <si>
    <t>Supply Of Furniture To Nanderema And Nandereka Primary School</t>
  </si>
  <si>
    <t>WAMBAYI &amp; SONS BUILDING CONTRACTORS LTD</t>
  </si>
  <si>
    <t>Construcion Of Admn Block At Namasali Tc</t>
  </si>
  <si>
    <t>CHEC PLUS KENYA LTD</t>
  </si>
  <si>
    <t>Contruction Of 3No. Door Pit Latrine At Osipata Primary School</t>
  </si>
  <si>
    <t>Supply And Delivery Of Teaching Materials Ward Wide(Angurai North)</t>
  </si>
  <si>
    <t>MEGALASER INTERNATIONL</t>
  </si>
  <si>
    <t>Supply And Delivery Of Building Materials To Nangina Ward</t>
  </si>
  <si>
    <t>Construction Of 1No.Classroom At Bukoma Youth Polytechnic-</t>
  </si>
  <si>
    <t>NGOMUWA AGENCIES</t>
  </si>
  <si>
    <t>Construction Of Admin Block At Mubwayo Pri</t>
  </si>
  <si>
    <t>Construction Of Ecde St Cecilia Bumdeya</t>
  </si>
  <si>
    <t>Supply Of Branded Ecd Chairs To Marachi East Ward</t>
  </si>
  <si>
    <t>WINKISS ENTERPRISES</t>
  </si>
  <si>
    <t>Assorted Furniture</t>
  </si>
  <si>
    <t>Construction Of Admin Block At Onyunyur</t>
  </si>
  <si>
    <t>ROMECA CONSTRUCTION LTD</t>
  </si>
  <si>
    <t>Construction Of A Class At Ojamii, Amoni Pri &amp; 3 Door Pit Latrine</t>
  </si>
  <si>
    <t>JEMITASHNI LIMITED</t>
  </si>
  <si>
    <t>Renovation Of Classroom At Township, Ojamii And Erection And Completion Of 2Door Pit Latrine And 1No.Classroom At Alupe Special School-Angorom</t>
  </si>
  <si>
    <t>GINLAND ENTERPRISES</t>
  </si>
  <si>
    <t xml:space="preserve">Purchase Of Polytechnic Equipments </t>
  </si>
  <si>
    <t>Purchase Of Ecd Chairs</t>
  </si>
  <si>
    <t>TAVAN HOLDINGS</t>
  </si>
  <si>
    <t>Purchase Of Ecd Plastic Chairs-Angurai Ward</t>
  </si>
  <si>
    <t>ROSEHILL MOMENTS COMPANY</t>
  </si>
  <si>
    <t>Construction Of 1 Classroom At Nambale Uban</t>
  </si>
  <si>
    <t>NAMUSAL KABIERO</t>
  </si>
  <si>
    <t>Completion Of Ecd Classroom At Nyalwenda, Butunyi,Kingandole</t>
  </si>
  <si>
    <t>Supply Of Assorted Furniture At Mayenje</t>
  </si>
  <si>
    <t>Suppliy Of Students Set Locker&amp; Chair</t>
  </si>
  <si>
    <t>Construction Of 3No. Door Pit Ltrine At Sumba Island Bunyala West</t>
  </si>
  <si>
    <t>Construction Of Library At Port Victoria Mixed Primary School</t>
  </si>
  <si>
    <t>DADELI COMMUNICATIONS</t>
  </si>
  <si>
    <t>Supply  Of Dell Laptops,Hp Lasser Jet Printers To Hq</t>
  </si>
  <si>
    <t>JOO MOTORS</t>
  </si>
  <si>
    <t xml:space="preserve">Provision Of Repair And Maintenance Of Official Vehicles, Motor Cycles And Other Heavy Machinery </t>
  </si>
  <si>
    <t>DESTINY WORLD TRAVEL</t>
  </si>
  <si>
    <t>Provision Of Air Tickets For Officers On Official Duties</t>
  </si>
  <si>
    <t>BIZRATE LTD</t>
  </si>
  <si>
    <t>Proposed Construction Of Border Fish Transhipment Market In Busia Town</t>
  </si>
  <si>
    <t>Supply Of Fuel To The Directorate Of Fisheries</t>
  </si>
  <si>
    <t>BREEZ PETROLEUM STATION</t>
  </si>
  <si>
    <t>Supply Of Fuel And Lubricants To The Directorate Of Livestock</t>
  </si>
  <si>
    <t>KOBILA LIMITED</t>
  </si>
  <si>
    <t>Supply Of 3333 Stachets Of Local Vegetable Seeds - Spider Plant To Agric Hq</t>
  </si>
  <si>
    <t>BETCAN SUPPLIERS</t>
  </si>
  <si>
    <t>Supply Of Local Vegetables To Hq</t>
  </si>
  <si>
    <t>CMC MOTORS</t>
  </si>
  <si>
    <t>Refund Of Vat On Implements Supplied To Various Wards</t>
  </si>
  <si>
    <t>Supply Of Fuel And Lubricants To The Directorate Of Veterenery</t>
  </si>
  <si>
    <t>Supply Opf Fuel For Extension Services To The Directorate Of Veterinary</t>
  </si>
  <si>
    <t>MELIAKO CONTRACTORS</t>
  </si>
  <si>
    <t>Supply Of 699 Bales Of Dairy Meal To Agric Hq</t>
  </si>
  <si>
    <t>BURNLY INVESTMENTS LTD</t>
  </si>
  <si>
    <t>Supply Of 1612 Ltrs Diazol For Crops Hq</t>
  </si>
  <si>
    <t>SAMILU TRADING CO LTD</t>
  </si>
  <si>
    <t>Supply Of Breeding Hormones (Estroplan Ai) Breeding Hormone (Gona Breed) And Ai Containers To Vet Hq</t>
  </si>
  <si>
    <t>PAM CONSTRUCTION LTD</t>
  </si>
  <si>
    <t>Supply Of Dog Rabbies Vaccine For Veterinery Hq</t>
  </si>
  <si>
    <t>MABU COMPANY LTD</t>
  </si>
  <si>
    <t>Supply Of Vet Drugs To Veterinery Hq</t>
  </si>
  <si>
    <t>BRRIDENN AGENCIES</t>
  </si>
  <si>
    <t>Supply Of 20241 Doses Of Blackquarter And Antrax Vaccines To Hq</t>
  </si>
  <si>
    <t>Supply Of Microscope, Electric Splitting Saw, Surgical Kit For Small Animals, Surgical Kit For Large Animals Litman Stethoscope And Centrifuge Machine For Vet Hq</t>
  </si>
  <si>
    <t>Supply Of 4571 Tilapia Brooders - Female  For Fisheries Hq</t>
  </si>
  <si>
    <t>BLEMER SERVICE STATION</t>
  </si>
  <si>
    <t>Supply Of Tonners To The Department</t>
  </si>
  <si>
    <t>JUBAIN GENERAL</t>
  </si>
  <si>
    <t>Supply Of 9331 Kgs Of Tilapia Grower 3Mm Fish Feed Pellets 30% Cp &lt;1.8 Fcr For Fisheries Hq</t>
  </si>
  <si>
    <t>TWENTY FIRST CENTURY</t>
  </si>
  <si>
    <t>Supply Of 224 Bags Of Cotton Seed Cake, 4291Kgs Of Fish Meal And 6134 Kgs Of Maize Bran To Fisheries Hq</t>
  </si>
  <si>
    <t>FEDNOL VENTURES LTD</t>
  </si>
  <si>
    <t>Supply Of Diazol For Agric Hq</t>
  </si>
  <si>
    <t>JEVANTEX ENTERPRISES</t>
  </si>
  <si>
    <t>Supply Of 716 Bags Of 50Kg  Cassava Cuttings For Plantig For Hq</t>
  </si>
  <si>
    <t>VENTURELINE ENTERPRISES</t>
  </si>
  <si>
    <t>Supply Of Cow Peas,Finger Millet Seeds, Super Grow &amp; Npk Fertilizer To Bukhayo East Ward</t>
  </si>
  <si>
    <t>NORB AGENCIES LTD</t>
  </si>
  <si>
    <t>Proposed Erection And Completion Of 40 Cubicle Cow Sheds And Milking Palour  For Teso South Dairy Park</t>
  </si>
  <si>
    <t>FAMIA GENERAL STORES LTD</t>
  </si>
  <si>
    <t>Supply Of 7895 Tilapia Fingerlings Starter Fish Feed Mash 35%Cp&lt;1.8Fcr  To Nangina Ward</t>
  </si>
  <si>
    <t>WATCH TOWER SERVICE STATION</t>
  </si>
  <si>
    <t>Supply Of Fuel And Lubricants For Nambale Township Ward</t>
  </si>
  <si>
    <t>Supply Of Fuel For Ploughing To Bukhayo West Ward</t>
  </si>
  <si>
    <t>JOCKENS SUPPLIERS</t>
  </si>
  <si>
    <t>Provision Of Ploughing Services To Namboboto/Nambuku Ward</t>
  </si>
  <si>
    <t>CHESVE COMPANY</t>
  </si>
  <si>
    <t>Supply Of Fuel And Lubricants To Bukhayo East Ward</t>
  </si>
  <si>
    <t>Supply Of Vegetable Seeds To Bukhayo East Ward</t>
  </si>
  <si>
    <t>Supply Of 5320 Pieces Of Jembe To Namboboto/Nambuku Ward</t>
  </si>
  <si>
    <t>RETRO- TECH AGENCIES</t>
  </si>
  <si>
    <t>Supply Of Maize Seeds And Fertilizer For Marachi Central Ward</t>
  </si>
  <si>
    <t>Supply Of Fuel For Ploughing To Mayenje Ward</t>
  </si>
  <si>
    <t>Supply Of 4926 Pieces Of Jembe To Namboboto/Nambuku Ward</t>
  </si>
  <si>
    <t>KATOKE CO LTD</t>
  </si>
  <si>
    <t>Opening Of River Ndekwe In Bunyala South Ward</t>
  </si>
  <si>
    <t>MURMO COMPANY LTD</t>
  </si>
  <si>
    <t>Supply Of Maize Seeds And Fertilizer To Mayenje Ward</t>
  </si>
  <si>
    <t>ANGELA AND SONS LTD</t>
  </si>
  <si>
    <t>Supply Of 1032 Bags Of Certified Maize Seeds To Namboboto/Nambuku Ward</t>
  </si>
  <si>
    <t>FREMIMA ENTERPRISES</t>
  </si>
  <si>
    <t>Supply Of 15605 Litres Of Accaricide (Synthetic Pyrethroid) To Nangina Ward</t>
  </si>
  <si>
    <t>Supply Of Fuel For Ploughing For Bwiri Ward</t>
  </si>
  <si>
    <t>CELFI ENTERPRISES LTD</t>
  </si>
  <si>
    <t>Supply Of Certified Maize Seeds And Planting Fertilizer To Malaba North Ward</t>
  </si>
  <si>
    <t>BERGOY COMPANY LTD</t>
  </si>
  <si>
    <t>Supply Of Fuel For Ploughing For Mayenje Ward</t>
  </si>
  <si>
    <t>CAPECO CO. LTD</t>
  </si>
  <si>
    <t>Supply Of 1970 Pieces Of Jembe To Angurai East Ward</t>
  </si>
  <si>
    <t>TURKANA MINI FILLING STATION</t>
  </si>
  <si>
    <t>Supply Of 412 Bags Of Certified Maize Seeeds And 73 Bags Of Npk Fertilizer For Angurai North Ward</t>
  </si>
  <si>
    <t>EMIRATES SOLUTIONS LTD</t>
  </si>
  <si>
    <t>Supply Of 4838 Satchets Of Diazol To Busibwabo Ward</t>
  </si>
  <si>
    <t>EMA WEST LINK LTD</t>
  </si>
  <si>
    <t>Supply Of Certified Maize Seeds And Npk Fertilizer To Malaba Central Ward</t>
  </si>
  <si>
    <t>BERODI COMPANY LTD</t>
  </si>
  <si>
    <t>Supply Of 774 Bags Of Certified Maize Seeds For Mayenje Ward</t>
  </si>
  <si>
    <t>T- SHINE INVESTMENT LTD</t>
  </si>
  <si>
    <t>Supply Of 8866 Pieces Of Jembe For Namboboto/Nambuku Ward</t>
  </si>
  <si>
    <t>Supply Of Vegetable Seeds To Namboboto/Nambuku Ward</t>
  </si>
  <si>
    <t>SOWINA INVESTMENTS LTD</t>
  </si>
  <si>
    <t>Supply Of 2419 Satchets Of 50Kg Spiderplant Seeds And 3218 Satchets Of 50Kg Mitto For Nangina Ward</t>
  </si>
  <si>
    <t>Supply Of 4675 Packs Of Diazol For Namboboto/Nambuku Ward</t>
  </si>
  <si>
    <t>OLUBALA SERVICES LIMITED</t>
  </si>
  <si>
    <t>Supply Of 53 Canvas Apron, 42 Water Proof Plastic Caps, 2 Motorised Sprayers, 70 Hand Operated Sprayer And One Overall To Bukhayo East Ward</t>
  </si>
  <si>
    <t>Supply Of 60 White Lab Coats, 4185 Stchets Of Motto, 851 Pieces Of Hb 101, 8Kgs Of Milzer, 6 Ltrs Of Alpha Pesticide, 7Kgs Of Dithane M45 Fungicide, 3Kgs Of Ridomil, 3 Ltrs Of Diazole, 4 Bags Of Rice Seed,20 Satchets Of Kale Seeds 30 Pieces Of Hand Operated Sprayer And 5 Overalls To Bukhayo East Ward</t>
  </si>
  <si>
    <t>Supply Of Fuel And Lubricant To Namboboto/Nsmbuku Ward</t>
  </si>
  <si>
    <t>Supply Of Lumpy Skin Disease Vaccine, Foot And Mouth Disease Vaccine And Newcastle Disease Vaccine To Amukura Central Ward</t>
  </si>
  <si>
    <t>Supply Of Fuel For Ploughing For Bukhayo Central Ward</t>
  </si>
  <si>
    <t>Supply And Delivery Of Water Proof Canvas Apron, Plastic Caps, Motorized Sprayer, Hand Operated Sprayer And Overall To Bukhayo East Ward</t>
  </si>
  <si>
    <t>Supply Of Fuel For Ploughing For Nambale Township Ward</t>
  </si>
  <si>
    <t>FOPA CONSTRUCTION</t>
  </si>
  <si>
    <t xml:space="preserve">Supply Of 10 3-4 Months Incalf Heifers ,Arshire,Fresian And Gurnsey To Angurai East Ward </t>
  </si>
  <si>
    <t>MEGRASOW LOGISTICS</t>
  </si>
  <si>
    <t>Supply Of 28 3-4 Months Incalf Dairy Heifers, Fresian, Aryshire And Gurnsey To Angurai South Ward</t>
  </si>
  <si>
    <t>ADVICO SERVICES LTD</t>
  </si>
  <si>
    <t>Supply Of 15 3-4 Months Incalf Heifers, Aryshire,Fresian And Gurnsey To Burumba Ward</t>
  </si>
  <si>
    <t>SHIBALINX COMPANY LTD</t>
  </si>
  <si>
    <t>Supply Of Certified Maize Seeds And Planting Fertilizer To Elugulu Ward</t>
  </si>
  <si>
    <t>Supply Of Fuel For Ploughing To Marachi North Ward</t>
  </si>
  <si>
    <t>Supply Of Fuel For Ploughing For Marachi North Ward</t>
  </si>
  <si>
    <t>Supply Of Fuel For Ploughing For Matayos South Ward</t>
  </si>
  <si>
    <t>RICNOVET GEN. CO.LTD</t>
  </si>
  <si>
    <t>Supply Of 25 3-4 Months Incalf Heifers, Fresian Aryshire And Gurnsey For Namboboto/Nambuku Ward</t>
  </si>
  <si>
    <t>WILCOREG LTD</t>
  </si>
  <si>
    <t>Supply Of 3709 Pkts Of Vegetable Seeds To Kingandole Ward</t>
  </si>
  <si>
    <t>Supply Of 20 3-4 Months Incalf Heifers, Ayshire, Fresian And Gurnsey To Angurai South Ward</t>
  </si>
  <si>
    <t>Supply Of 6699 Pieces Of Jembe To Busibwabo Ward</t>
  </si>
  <si>
    <t>FELTERS INVESTMENT LTD</t>
  </si>
  <si>
    <t>Supply Of 20 3-4 Months Incalf Heifers, Ayshire, Fresian And Gurnsey To Angurai North Ward</t>
  </si>
  <si>
    <t>SKYLAND PRINTERS &amp; STATINERS</t>
  </si>
  <si>
    <t>Supply Of 322 Ltrs Of Accaricide- Synthetic Pyrethroid To Bunyala North Ward</t>
  </si>
  <si>
    <t>ODUKERI ENTERPRISES</t>
  </si>
  <si>
    <t>Supply Of 5865 Kgs Of Tilapia Grower 3Mm Pellets Fish Feed 30% Cp&lt;1.8 Fcr To Bunyala West Ward</t>
  </si>
  <si>
    <t>Supply Of Fuel For Surveillance In Lake Victoria For Bwiri Ward</t>
  </si>
  <si>
    <t>Supply Of Fuel For Surveillance In The Lake For Protection Of Fish Cages In Lake Victoria For Bwiri Ward</t>
  </si>
  <si>
    <t>Supply Of 1970 Pieces Of Jembe To Chakol North Ward</t>
  </si>
  <si>
    <t>Supply  Of 6779 Kggs Of Tilapia Finisher 4Mm Fish Feed Pellets 25% Cp &lt;1.8 Fcr To Elugulu Ward</t>
  </si>
  <si>
    <t>GOLDEN CREST AGENCIES LTD</t>
  </si>
  <si>
    <t>Supply Of Poultry Feeds To Kingandole Ward</t>
  </si>
  <si>
    <t>REDSEAL SOLUTIONS LTD</t>
  </si>
  <si>
    <t>Supply Of 250,000 Doses Of Newcastle Disease Vaccine And 214285 Doses Of Fowlpox Vaccine  To Mayenje Ward</t>
  </si>
  <si>
    <t>Supply Of 7692 Kgs Of Pre Grower 2Mm Fish Feed Pellets 35% Cp &lt; 1.8 Fcr To Bunyala West Ward</t>
  </si>
  <si>
    <t>Supply Of Certified Maize Seeds For Marachi Central Ward</t>
  </si>
  <si>
    <t>Supply Of Dairy Feeds - Hay To Burumba Ward</t>
  </si>
  <si>
    <t>Supply Of 2344 Pieces Of Jembe To Busibwabo Ward</t>
  </si>
  <si>
    <t>Supply Of 40 Bullying Heifers To Marachi East Ward</t>
  </si>
  <si>
    <t>WESTERN CONSTRUCTION &amp; DRILLING</t>
  </si>
  <si>
    <t>Supply Of Certified Maize Seeds And Npk Fertilizer For Planting For Mayenje Ward</t>
  </si>
  <si>
    <t>Supply Of Fuel For Ploughing For Agenga /Nanguba Ward</t>
  </si>
  <si>
    <t>Supply Of 3 Boars, 87 Cross Pigs And 196 Weaners 3-4 Months Old To Bukhayo West Ward</t>
  </si>
  <si>
    <t xml:space="preserve">Supply Of 3940 Jembes To Bwiri Ward </t>
  </si>
  <si>
    <t>KARUOK GENERAL SERVICES LTD</t>
  </si>
  <si>
    <t>Supply Of 2561 Pieces Of Jembe To Angurai South Ward</t>
  </si>
  <si>
    <t>BARASHO KENYA LIMITED</t>
  </si>
  <si>
    <t>Supply Of Certified Maize Seeds For Planting To Angurai East Ward</t>
  </si>
  <si>
    <t>Supply Of Certified Maize Seeds For Burumba Ward</t>
  </si>
  <si>
    <t>GLOWEN VENTURES &amp; CONSULTANCY</t>
  </si>
  <si>
    <t>Supply Of 101 In Pig Gilts/Sow To Bunyala North Ward</t>
  </si>
  <si>
    <t>MUNAMI AGROLINE ENTERPRSES</t>
  </si>
  <si>
    <t>Supply Of 10 Incalf 3-4 Months Heifers, Ayshire, Fresian And Gurnsey  For Amukura West Ward</t>
  </si>
  <si>
    <t>Supply Of Accaricide - Synthetic Pyrethroid To Bukhayo Central Ward</t>
  </si>
  <si>
    <t>ABORI AGENCIES</t>
  </si>
  <si>
    <t>Supply Of Certified Maize Seeds, Mitto Seeds, Spider Plant Seeds To Bukhayo East Ward</t>
  </si>
  <si>
    <t>Supply Of Certified Maize Seeds And Npk Fertilizer To Bunyala North Ward</t>
  </si>
  <si>
    <t>Supply Of 276 Ltrs Of Synthetic Pyrethroid To Busibwabo Ward</t>
  </si>
  <si>
    <t>Supply Of 14 Pedigree Heifers For Chakol North Ward</t>
  </si>
  <si>
    <t>DEE &amp; MANOR</t>
  </si>
  <si>
    <t>Supply Of Maize Seeds For Namboboto/Nambuku Ward</t>
  </si>
  <si>
    <t>Supply Of 4699 Kgs Of Tilapia Grower 3Mm Pellets Fish Feeds 30% Cp &lt; 1.8 Fcr To Namboboto/Nambuku Ward</t>
  </si>
  <si>
    <t>Supply Of 50,000 Pieces Of Tilapia 20 Grams Fingerlings For Bunyala Central Ward</t>
  </si>
  <si>
    <t>Supply Of Certified Maize Seeds And Npk Fertilizer For Planting To Elugulu Ward</t>
  </si>
  <si>
    <t>Supply Of 666 Bags Of Maize Four To Nangina Ward</t>
  </si>
  <si>
    <t>LOGISTICS AND MORE</t>
  </si>
  <si>
    <t>Supply Of 81 Piglets ( Weaners 3-4 Months Old) To Matayos South Ward</t>
  </si>
  <si>
    <t>Ploughing 106 Acres Of Clay Soil In Mayenje Ward</t>
  </si>
  <si>
    <t>SOSA BUILDING CONSTRUCTION</t>
  </si>
  <si>
    <t>Supply Of Certified Maize Seeds And Npk Fertilizer For Planting To Amukura West Ward</t>
  </si>
  <si>
    <t xml:space="preserve">WARONO BUILDERS LIMITED </t>
  </si>
  <si>
    <t xml:space="preserve">Proposed Rehabilitation Of Pipeline - Malaba Kocholia </t>
  </si>
  <si>
    <t>Viopa Consultancy services</t>
  </si>
  <si>
    <t xml:space="preserve">Provision Of Consultancy Services On Environmental Consequences Of Spreading Og Coscuta Carlifornia </t>
  </si>
  <si>
    <t>Pipeline Extension,Rehabilitation And Replacement At Namusala Water Project In Elugulu Ward</t>
  </si>
  <si>
    <t>Go-Solar systems ltd</t>
  </si>
  <si>
    <t>Installation Of Solar Powered Pumping System At Asriam &amp; Ong’Aroi Boreholes</t>
  </si>
  <si>
    <t>Jalisnado entrprises</t>
  </si>
  <si>
    <t>Extension Of Pipeline,Installation Of Solar Powered System &amp; Rehabilitation Of 16No Broken Boreholes</t>
  </si>
  <si>
    <t>Meliako Contractors Ltd.</t>
  </si>
  <si>
    <t>Pipe Rehabilitation / Replacement. Namusala Water Project</t>
  </si>
  <si>
    <t>Equipping Of Existing Borehole With Solarpowered Pumping System At Mukhobola</t>
  </si>
  <si>
    <t xml:space="preserve">THREE HUNDRED AND TWENTY TECHNOLOGIES LTD </t>
  </si>
  <si>
    <t>Installation Of Hybrid Pumping System - Bulemia  W.P</t>
  </si>
  <si>
    <t xml:space="preserve">BQ ways Consultant Limited </t>
  </si>
  <si>
    <t xml:space="preserve">Provision Of Consultancy Services </t>
  </si>
  <si>
    <t xml:space="preserve">XEROX VENTURES LIMITED </t>
  </si>
  <si>
    <t>Provision Of Consultancy Services On Development Of County Climate Change Fund Regulation</t>
  </si>
  <si>
    <t xml:space="preserve">SONARA VENTURES LIMITED </t>
  </si>
  <si>
    <t>Provision Of Consultancy Services On Development Of County Intergrated Sustainable Waste Management</t>
  </si>
  <si>
    <t>Da Vince Network Ltd</t>
  </si>
  <si>
    <t>Repair And Maintenance Of Water Supplies At Siwongo</t>
  </si>
  <si>
    <t>ABURI MWAMKO MPYA YOUTH ENT.</t>
  </si>
  <si>
    <t>BSA/CG/106/2020/2021</t>
  </si>
  <si>
    <t>Rehabilitation Of Degraded Areas</t>
  </si>
  <si>
    <t>Repair &amp; Maintenance Of Water Pumps &amp; Operationalization Of Sisenye Water Pumping System</t>
  </si>
  <si>
    <t xml:space="preserve">RED SEAL SOLUTIONS </t>
  </si>
  <si>
    <t>BSA/CG/04/2021-22-23</t>
  </si>
  <si>
    <t xml:space="preserve">Supply And Delivery Of Computer Accessories </t>
  </si>
  <si>
    <t xml:space="preserve">YUMIL AGENCIES LIMITED </t>
  </si>
  <si>
    <t>BSA/CG/WENR/92/2020/2021</t>
  </si>
  <si>
    <t>Installation Of A Hybrid Pumping System And Pipeline Extension At Port Victoria.</t>
  </si>
  <si>
    <t xml:space="preserve">EVANTON COMPANY LIMITED </t>
  </si>
  <si>
    <t>BSA/CG/WENR/94/2020/2021</t>
  </si>
  <si>
    <t>Pipeline Extension And 5 Water Kiosk At Kokare, Kocholya, Kapina, Gara, Kadakai And Machakusi</t>
  </si>
  <si>
    <t xml:space="preserve">BRUNSTAR CONSTRUCTION &amp; GENERAL SUPPLIES LIMITED </t>
  </si>
  <si>
    <t>BSA/CG/WENR/97/2020/2021</t>
  </si>
  <si>
    <t>Akudep Water Project,</t>
  </si>
  <si>
    <t xml:space="preserve">BABEL CONTRACTORS LIMITED </t>
  </si>
  <si>
    <t>BSA/CG/WENR/99/2020/2021</t>
  </si>
  <si>
    <t xml:space="preserve">Maintenance Of Community Water Systems- Funyula </t>
  </si>
  <si>
    <t xml:space="preserve">SOSA BUILDING AND CONSTRUCTION COMPANY LIMITED  </t>
  </si>
  <si>
    <t>BSA/CG/WENR/103/2020/2021</t>
  </si>
  <si>
    <t xml:space="preserve">Water Pipeline Extension At Apala Water Project </t>
  </si>
  <si>
    <t>BSA/CG/WENR/105/2020/2021</t>
  </si>
  <si>
    <t>Infrastructure Works At Kabosokipi Irrigation Scheme</t>
  </si>
  <si>
    <t xml:space="preserve">SOMAO LIMITED </t>
  </si>
  <si>
    <t>BSA/CG/WENR/107/2020/2021</t>
  </si>
  <si>
    <t>Development Of Tree Nurseries In Matayos</t>
  </si>
  <si>
    <t xml:space="preserve">CELFI ENTERPRISES </t>
  </si>
  <si>
    <t>BSA/CG/WENR/108/2020/2021</t>
  </si>
  <si>
    <t xml:space="preserve">Construction Of Water Pipeline And Rehabilitation Of Namnene Community Water Supply </t>
  </si>
  <si>
    <t xml:space="preserve">SHABSAL COMPANY LIMITED </t>
  </si>
  <si>
    <t>BSA/CG/WENR/110/2020/2021</t>
  </si>
  <si>
    <t xml:space="preserve">Rehabilitation Of Mlimani Elevated Steel Tanks At Busia </t>
  </si>
  <si>
    <t xml:space="preserve">DALDA PETROL STATION </t>
  </si>
  <si>
    <t>BSA/CG/28/2020/21023</t>
  </si>
  <si>
    <t xml:space="preserve">Supply Of Fuel -Head Quarters </t>
  </si>
  <si>
    <t xml:space="preserve">THUNDERBOLD PRIVATE INVESTIGATORS LIMITED </t>
  </si>
  <si>
    <t>BSA/CG/26/2020-21-2023</t>
  </si>
  <si>
    <t xml:space="preserve">Provision Of Security And Safety Services </t>
  </si>
  <si>
    <t xml:space="preserve">JAFAN KENYA LIMITED </t>
  </si>
  <si>
    <t>BSA/CG/35/2020-21-2023</t>
  </si>
  <si>
    <t xml:space="preserve">Supply Of Chlorine - Water Chemicals </t>
  </si>
  <si>
    <t xml:space="preserve">SKYLAND PRINTERS &amp; SOLUTIONS LIMITED </t>
  </si>
  <si>
    <t>BSA/CG/05/2020-21-2023</t>
  </si>
  <si>
    <t xml:space="preserve">Supply - Office Stationaries </t>
  </si>
  <si>
    <t>BSA/CG/WENR/102/2020- 2021</t>
  </si>
  <si>
    <t xml:space="preserve">Supply And Delivery Of Drilling Amaterials And Accessories </t>
  </si>
  <si>
    <t xml:space="preserve">GARDEN PARK TOURIST HOTEL </t>
  </si>
  <si>
    <t>BSA/CG/08/2021-22-23</t>
  </si>
  <si>
    <t xml:space="preserve">Procision Of Hotel Accomodation, Event Management And Catering Services </t>
  </si>
  <si>
    <t xml:space="preserve">GIANT SAHARA CONSTRUCTION LTD </t>
  </si>
  <si>
    <t>BSA/CG/02/2020-2021</t>
  </si>
  <si>
    <t xml:space="preserve">Supply And Delivery Of Assorted Trees Seedlings River Nzoia </t>
  </si>
  <si>
    <t xml:space="preserve">ARSENE AGENCIES LTD </t>
  </si>
  <si>
    <t>Supply And Delivery Of Bamboo Seedlings - Matayos South Ward</t>
  </si>
  <si>
    <t>Supply And Delivery Of Assorted Tree Seedlings Busulere And Matayos</t>
  </si>
  <si>
    <t xml:space="preserve">KARUOK GENERAL SERVICES LIMITED </t>
  </si>
  <si>
    <t>Supply And Delivery Of Bamboo Seedlings R. Sio( Namabale And Mundika Intake)</t>
  </si>
  <si>
    <t xml:space="preserve">FIRM VIEW HOTEL LIMITED </t>
  </si>
  <si>
    <t xml:space="preserve">BRIMARK CONSULTANCY SERVICES </t>
  </si>
  <si>
    <t>BSA/CG/10/2021-2022</t>
  </si>
  <si>
    <t xml:space="preserve">Consultancy Services For The Development Of The County Climate Change. </t>
  </si>
  <si>
    <t xml:space="preserve">ANGELA AND SONS LTD </t>
  </si>
  <si>
    <t>BSA/CG/16/2020-21-2023</t>
  </si>
  <si>
    <t xml:space="preserve">Delivery Of Staff Uniforms, Office Curtains And Hospital Linens And Beddings </t>
  </si>
  <si>
    <t xml:space="preserve">MERNANCY ENT LTD </t>
  </si>
  <si>
    <t>BSA/CG/03/2020-21-2023</t>
  </si>
  <si>
    <t xml:space="preserve">Supply And Delivery Of Tonners And Cattridges </t>
  </si>
  <si>
    <t xml:space="preserve">RICHNOVET GEN. CO. LTD </t>
  </si>
  <si>
    <t xml:space="preserve">Supply And Delivery Of Bamboo Seedlings For Rehabilitation Of Odioi , Nambale And Osipata </t>
  </si>
  <si>
    <t>SOSA BUILDING AND CONSTRUCTION COMPANY LIMITED</t>
  </si>
  <si>
    <t>BSA/CG/46/2020-21-2023</t>
  </si>
  <si>
    <t xml:space="preserve">Repair And Maintenance Of Water Pumps - Khwilare </t>
  </si>
  <si>
    <t xml:space="preserve">SOWINA INVESTMENT LIMITED </t>
  </si>
  <si>
    <t xml:space="preserve">Supply And Delivery Of Bamboo Seedlings For Sibinga ( Samia) And Machakusi In Teso North </t>
  </si>
  <si>
    <t xml:space="preserve">NEW MALABA SERVICE STATION </t>
  </si>
  <si>
    <t xml:space="preserve">Supply Of Fuel </t>
  </si>
  <si>
    <t xml:space="preserve">Karuok General Services Ltd </t>
  </si>
  <si>
    <t xml:space="preserve">Solar Installation Ejinja Borehole Submersible Pump Set Busibi Borehole </t>
  </si>
  <si>
    <t>Jafan Kenya Ltd</t>
  </si>
  <si>
    <t xml:space="preserve">Solar Installation Namboboto Secondary School </t>
  </si>
  <si>
    <t xml:space="preserve">TECHLEN HOLDING LIMITED </t>
  </si>
  <si>
    <t>BSA/CG/163/2018/2019</t>
  </si>
  <si>
    <t>Proposed Repair Of Kamolo Water Pump</t>
  </si>
  <si>
    <t xml:space="preserve">JURECA INVESTMENT LIMITED </t>
  </si>
  <si>
    <t xml:space="preserve">Drilling - Wakhungu </t>
  </si>
  <si>
    <t>YUMIL AGENCIES</t>
  </si>
  <si>
    <t>Drilling Of 5 No. Borehole And Installation Of Hand Pump. (Okwata Vill..Odiria Pri,, .Akumet (Aderema Vill,), .Osuret Osia,, Hossana Most High Church Akiriamas Foundation</t>
  </si>
  <si>
    <t xml:space="preserve">VALLEY DRILLERS &amp; GEN. CONTRACTORS LTD    </t>
  </si>
  <si>
    <t xml:space="preserve">Drilling Bh.And Installation Of Hand Pump And  Pipe Extensions  - 3000M. Obekai Dispensary, Kefa Spring Aperigoit.  </t>
  </si>
  <si>
    <t xml:space="preserve">IFUMIS K. LTD. </t>
  </si>
  <si>
    <t>Spring Protection.  2No. Kamunoit  Spring, Imaluk Spring, Spring Protection.  1 No. Obekai</t>
  </si>
  <si>
    <t>Drilling Of Bh And Installation Of  Solar Powered Pumping System Angurai Mkt</t>
  </si>
  <si>
    <t>Drilling Of Borehole And Hand Pump Installation Ata Kakapel B And 700M Water Line Extension From Katakwa Ginnery - Kamnywele Pr. Sch..And Maintenance - Ward Wide</t>
  </si>
  <si>
    <t>Drilling Bh And Installation Of Solar Powered System. Kapule Solar Powered Bh And  Musokoto-Igara Water Project</t>
  </si>
  <si>
    <t xml:space="preserve"> VALLEY DRILLERS &amp; GEN. CONTRACTORS LTD.</t>
  </si>
  <si>
    <t>JENCO CONTRACTORS LTD</t>
  </si>
  <si>
    <t>Rehabilitation Of Bulemia Water Project. , Bulemia Pipe Extension And 11500M Pipeline Extension Bulemia - Siginga – Bukoma</t>
  </si>
  <si>
    <t>EVANTON CO. LTD.</t>
  </si>
  <si>
    <t>Drilling Of Borehole And Installation Of Solar Pumping System And Pipe Extension At Namakole Village.</t>
  </si>
  <si>
    <t>EVANTON COMPANY LTD</t>
  </si>
  <si>
    <t>Upgrading 2 No.  Existing  Bh. With Solar Pumping System - Nabalaki And Naasali And 670M Pipe Extension. Namuduru, Munyanja, Nyamila</t>
  </si>
  <si>
    <t>CADEODEB ENT. LTD</t>
  </si>
  <si>
    <t>5 No. Springs  Protection Ward Wide.Ogago, Madola, 3.Nabudu, Liyala, Mukame And Drilling And Installation Of Solar Pumping  System. Bugengi</t>
  </si>
  <si>
    <t xml:space="preserve">SUPER STRUCT CO. LTD.  </t>
  </si>
  <si>
    <t>Erection Of 75M³ Steel Tank On 9M High Steel Tower, - Bumwaya B  Water Project Phase I</t>
  </si>
  <si>
    <t>Drilling 4 No.  Boreholes And Equipping With Hand Pumps. Kwa Bishop Kitwii, 2.Kesukuba, Kwa Mzee Akuju Otieng’I Kururma Pri</t>
  </si>
  <si>
    <t>Drilling 3 No.  Boreholes And Equipping With Hand Pumps., Akiswelete Village,. Equity Sign Post Estate, .Kwa Mzee Joshua Kafu Area</t>
  </si>
  <si>
    <t xml:space="preserve"> VALLEY DRILLERS &amp; GENERAL CONTRACTORS </t>
  </si>
  <si>
    <t>Drilling Of Bh. And Installation Of A Solar Powered Pumping System. - Sigulu. And Drilling A Bh. And  Equipping With A Hand Pump.- Tingolo</t>
  </si>
  <si>
    <t xml:space="preserve">BOBS CIVIL ENGINEERS &amp; GEN. CONTRACTORS   </t>
  </si>
  <si>
    <t>9260M Pipe Extension At Bukhakhala. At  Bukhakhala &amp; Bujumba</t>
  </si>
  <si>
    <t>KASEWE DEVELOPERS</t>
  </si>
  <si>
    <t>1300M Pipeline Extensions Namundiri (Malaya) And Drilling Of Bh. And Installation Of Hand Pumps. Namasumbi</t>
  </si>
  <si>
    <t xml:space="preserve"> YUMIL AGENCIES LTD</t>
  </si>
  <si>
    <t>Construction Of Small Holder Irrigation Scheme</t>
  </si>
  <si>
    <t>YUMIL AGENCIES LTD’-</t>
  </si>
  <si>
    <t>BSA/CG/WENR/09/2020/2021</t>
  </si>
  <si>
    <t>Drilling, Test Pumping &amp; Capping Of Borehole At Ochude Area, Kapapait Area, Soko Matope- Amukura East Ward</t>
  </si>
  <si>
    <t>YUMIL AGENCIES LIMITED-</t>
  </si>
  <si>
    <t>BSA/CG/WENR/10/2020/2021</t>
  </si>
  <si>
    <t>Upgrading With Solar Panel And Pipeline Extension To Okwata Market And Okwata Road Junction – Amukura West Ward</t>
  </si>
  <si>
    <t xml:space="preserve">BIMSTAR COMPANY LIMITED’ </t>
  </si>
  <si>
    <t>BSA/CG/WENR/11/2020/2021</t>
  </si>
  <si>
    <t>Bill Of Quantities For Pipeline Extension From Osian Spring To St. Bridget, Obatai &amp; Alikitoo Areas- Amukura West Ward</t>
  </si>
  <si>
    <t xml:space="preserve">SHABSAL COMPANY LIMITED’ </t>
  </si>
  <si>
    <t>BSA/CG/WENR/12/2020/2021</t>
  </si>
  <si>
    <t>Solar Installation At Osuret Primary– And Pipeline Extension To Okatekoko Village And Osuret Market- Amukura West Ward</t>
  </si>
  <si>
    <t>FRECO BUSINESS SYSTEMS LIMITED’</t>
  </si>
  <si>
    <t>BSA/CG/WENR/13/2020/2021</t>
  </si>
  <si>
    <t>Installation Of 2 No. Hand Pump Papa Bh  And Ekisegere Bh- Amukura West Ward</t>
  </si>
  <si>
    <t>STACODE HOLDINGS LIMITED’</t>
  </si>
  <si>
    <t>BSA/CG/WENR/14/2020/2021</t>
  </si>
  <si>
    <t>Equipping Three Boreholes With Solar Water Pumps Water Kiosks Construction At Amoni (Opakas Village), Mogola And Asopotoit-Angorom Ward</t>
  </si>
  <si>
    <t>MERSHIL KENYA LIMITED’-</t>
  </si>
  <si>
    <t>BSA/CG/WENR/19/2020/2021</t>
  </si>
  <si>
    <t>Rehabilitations Of Hand Pumps- Bunyala Central Ward</t>
  </si>
  <si>
    <t>BSA/CG/WENR/16/2020/2021</t>
  </si>
  <si>
    <t>Drilling, Developing And Installation Hand Pumps Of 3 No Boreholes (At Mwangaza Pr. Sch, Siera Sec. Sch And Kilimo Area Kwa Epili.)- Bukhayo North/Walatsi</t>
  </si>
  <si>
    <t>CHIVAS ENTERPRISES LTD’</t>
  </si>
  <si>
    <t>BSA/CG/WENR/18/2020/2021</t>
  </si>
  <si>
    <t>Drilling, Test Pumping &amp; Capping Of  Borehole At Indoli- Bukhayo West Ward</t>
  </si>
  <si>
    <t>RUDELWHITE INVESTMENTS LIMITED’-</t>
  </si>
  <si>
    <t>BSA/CG/WENR/21/2020/2021</t>
  </si>
  <si>
    <t>Pipeline Extension And Construction/Rehabilitation Of Water Kiosks At( Nambengele To Namalo Pipeline , Makina To Siakula, Bwonya To Akala Pipeline, Bwonya To Eramba Pipeline, Construction Of Two New Water Kiosks And Rehabilitation Of Existing Water Kiosks )- Bunyala North</t>
  </si>
  <si>
    <t>BSA/CG/WENR/22/2020/2021</t>
  </si>
  <si>
    <t>Pipeline Extension At Mlango Kumi Borehole, Halisi Road (350M)    And   Rehema Road(350M)- Burumba</t>
  </si>
  <si>
    <t>EVANTON COMPANY LIMITED’</t>
  </si>
  <si>
    <t>BSA/CG/WENR/24/2020/2021</t>
  </si>
  <si>
    <t>Drilling And Solar Installation At Busijo Mangula Area- Bwiri</t>
  </si>
  <si>
    <t>BABEL CONTRACTORS LIMITED’</t>
  </si>
  <si>
    <t>BSA/CG/WENR/25/2020/2021</t>
  </si>
  <si>
    <t>Drilling And Solar Installation At Munyanja- Bwiri</t>
  </si>
  <si>
    <t>BSA/CG/WENR/26/2020/2021</t>
  </si>
  <si>
    <t>Installation Of (3No) Water Solar Pump At (Asinge Market, Ngelechom Primary, Aterait Primary School And Construction Of 3 No Water Kiosks- Chakol North</t>
  </si>
  <si>
    <t>WEBMAC GENERAL CONTRACTORS LTD’</t>
  </si>
  <si>
    <t>BSA/CG/WENR/27/2020/2021</t>
  </si>
  <si>
    <t>Drilling, Installation Of Hybrid Solar System And Two Water Tanks Of 10,000 Liters  Each At Atapara Junction- Chakol South</t>
  </si>
  <si>
    <t>EAST AFRICA AQUATECH DRILLING LIMITED’</t>
  </si>
  <si>
    <t>BSA/CG/WENR/28/2020/2021</t>
  </si>
  <si>
    <t>Drilling, Developing And Installation Of Solar Pumping System At Madola Borehole- Elugulu</t>
  </si>
  <si>
    <t>VALLEY DRILLERS &amp; GENERAL CONTRACTORS LIMITED’</t>
  </si>
  <si>
    <t>BSA/CG/WENR/29/2020/2021</t>
  </si>
  <si>
    <t>Drilling And Equipping Hybrid Solar Pump On An Existing Solar System At Chiefs Office –King’Andole</t>
  </si>
  <si>
    <t>VALLEY DRILLERS &amp; GENERAL CONTRACTORS LTD-</t>
  </si>
  <si>
    <t>BSA/CG/WENR/30/2020/2021</t>
  </si>
  <si>
    <t>Installation Of Solar Pumping System At Bumwaya B Borehole- Kingandole</t>
  </si>
  <si>
    <t>JAIPANGY GROUP LTD’</t>
  </si>
  <si>
    <t>BSA/CG/WENR/31/2020/2021</t>
  </si>
  <si>
    <t>Pipeline Extension Busakadi A. And Busakadi B- Kingandole</t>
  </si>
  <si>
    <t xml:space="preserve">VALLEY DRILLERS &amp; GENERAL CONTRACTORS LTD’  </t>
  </si>
  <si>
    <t>BSA/CG/WENR/37/2020/2021</t>
  </si>
  <si>
    <t>Drilling, Test Pumping &amp; Capping Of Borehole- Marachi North</t>
  </si>
  <si>
    <t>BERODI COMPANY LIMITED</t>
  </si>
  <si>
    <t>BSA/CG/WENR/42/2020/2021</t>
  </si>
  <si>
    <t>Repair Of Hand Pumps And Rehabilitation Of Wangira Ndaba Water Project- Nambuku Ward</t>
  </si>
  <si>
    <t>BSA/CG/WENR/43/2020/2021</t>
  </si>
  <si>
    <t>Extension Of Namboboto Boys Sec, Sch. Bh. Towards Buloma Pri School- Nambuku Ward</t>
  </si>
  <si>
    <t>MAJIMBO CONTRACTORS LIMITED’</t>
  </si>
  <si>
    <t>BSA/CG/WENR/44/2020/2021</t>
  </si>
  <si>
    <t>Drilling, Test Pumping &amp; Capping Of 2 No. Boreholes At (Budobe And Siginga- Nangina Ward</t>
  </si>
  <si>
    <t>JAIPANGY GROUP LIMITED</t>
  </si>
  <si>
    <t>BSA/CG/WENR/45/2020/2021</t>
  </si>
  <si>
    <t>Pipe Extension Of Sirekeresi Towards Malaya, Wakhungu And Nakhasiko- Nangina Ward</t>
  </si>
  <si>
    <t xml:space="preserve">VALLEY DRILLERS GENERAL CONTRACTORS </t>
  </si>
  <si>
    <t>BSA/CG/WENR/112/2020/2021</t>
  </si>
  <si>
    <t>Drilling, Development And Test Pumping Kwang’Amor Borehole Equipping Borehole With Solar Powered Pump</t>
  </si>
  <si>
    <t>VALLEY DRILLERS GENERAL CONTRACTORS 0</t>
  </si>
  <si>
    <t>BSA/CG/WENR/111/2020/2021</t>
  </si>
  <si>
    <t>Drilling And Equipping With Hand Pumps At Andoi, King’Andole B Busiada Village- King’Andole Ward</t>
  </si>
  <si>
    <t>BSA/CG/WENR/95/2020/2021</t>
  </si>
  <si>
    <t>Pipe Extension And Drilling At Agong’Et,</t>
  </si>
  <si>
    <t>BSA/CG/WENR/109/2020/2021</t>
  </si>
  <si>
    <t xml:space="preserve">Drilling Of Horehole And Hand Pump Installation At Kajuk </t>
  </si>
  <si>
    <t xml:space="preserve">Supply Of Fuel -Angurai South Ward </t>
  </si>
  <si>
    <t xml:space="preserve">BLEMER SERVICE STATION </t>
  </si>
  <si>
    <t xml:space="preserve">Supply Of Fuel - Bukhayo Central Ward </t>
  </si>
  <si>
    <t xml:space="preserve">PALIN ENTERPRISE LTD </t>
  </si>
  <si>
    <t>BSA/CG/34/2020-2021</t>
  </si>
  <si>
    <t>Suplply And Delivery Of Pvc Fittings, Machakusi Water Project</t>
  </si>
  <si>
    <t xml:space="preserve">CISQO DEVELOPERS LTD </t>
  </si>
  <si>
    <t>BSA/CG/34/20-21-23</t>
  </si>
  <si>
    <t xml:space="preserve">Supply And Delivery Of Pvc Pipes - Bwiri Ward </t>
  </si>
  <si>
    <t>Supply And Delivery Of Assorted Tree Seedlings , Angurai South Ward</t>
  </si>
  <si>
    <t>JOETASH CONSTRUCTION &amp; GENERAL SUPPLIES LTD</t>
  </si>
  <si>
    <t>Supply And Delivery Of Assorted Tree Seedlings Angurai East Ward</t>
  </si>
  <si>
    <t xml:space="preserve">EMA WESTLINK LIMITED </t>
  </si>
  <si>
    <t>BSA/CG/30/2021-2022</t>
  </si>
  <si>
    <t xml:space="preserve">Equiping Of 12 No Boreholes - Angurai </t>
  </si>
  <si>
    <t>AJIE INVESTMENT LTD</t>
  </si>
  <si>
    <t>BSA/CG/WENR/266/2020/2021</t>
  </si>
  <si>
    <t>Drilling, Development And Test Pumping At Agogom Borehole And Solar Installation</t>
  </si>
  <si>
    <t xml:space="preserve">JACOD LTD </t>
  </si>
  <si>
    <t>BSA/CG/WENR/262/2020/2021</t>
  </si>
  <si>
    <t>Solar Installation On Sikoma Borehole</t>
  </si>
  <si>
    <t xml:space="preserve">NGINO HOLDINGS CO. LTD </t>
  </si>
  <si>
    <t>BSA/CG/WENR/261/2020/2021</t>
  </si>
  <si>
    <t>Suply And Installation Of 10M3 Plastic Tank At Kocholya Mission Church</t>
  </si>
  <si>
    <t xml:space="preserve">NAWA VENTURES </t>
  </si>
  <si>
    <t>BSA/CG/WENR/252/2020/2021</t>
  </si>
  <si>
    <t>Drilling, Testpumping And Capping Of Boreholes At Bukhakhala, Mukhwayo, Bukhwaku B ,Bumila And Sitota Areas</t>
  </si>
  <si>
    <t>MERNANCY ENT LTD 0726078045</t>
  </si>
  <si>
    <t>BSA/CG/WENR/258/2020/2021</t>
  </si>
  <si>
    <t>Pipeline Extension Siekunya</t>
  </si>
  <si>
    <t>SOSA BUILDING AND CONSTRUCTION CO .LTD</t>
  </si>
  <si>
    <t>BSA/CG/WENR/259/2020/2021</t>
  </si>
  <si>
    <t>Pipeline Extension On Cabda And Centre A Boreholes</t>
  </si>
  <si>
    <t>NGINO HOLDINGS CO. LTD</t>
  </si>
  <si>
    <t>BSA/CG/WENR/269/2020/2021</t>
  </si>
  <si>
    <t>Supply And Delivery Of Hand Wash Basins</t>
  </si>
  <si>
    <t>BSA/CG/WENR/271/2020/2021</t>
  </si>
  <si>
    <t xml:space="preserve">Supply And Delivery And Installation Of 10M3 Water Tanks </t>
  </si>
  <si>
    <t>BSA/CG/WENR/260/2020/2021</t>
  </si>
  <si>
    <t>Solar Installation Complete With Solar Kiosk And 200M Pipeline Extension</t>
  </si>
  <si>
    <t>BSA/CG/WENR/267/2020/2021</t>
  </si>
  <si>
    <t xml:space="preserve">Supply And Installation Of 10,000 Lts Of Plastic Water Tank </t>
  </si>
  <si>
    <t xml:space="preserve">BUSIA LEAD LTD </t>
  </si>
  <si>
    <t>BSA/CG/WENR/263/2020/2021</t>
  </si>
  <si>
    <t>Pipeline Extension On Solar Powered Borehole</t>
  </si>
  <si>
    <t xml:space="preserve">MALUOK AGENCIES LIMITED </t>
  </si>
  <si>
    <t xml:space="preserve">Repair And Maintennece Of Water Pumps - Busibi And Nambuku </t>
  </si>
  <si>
    <t xml:space="preserve">WATCHTOWER WERVICE STATION </t>
  </si>
  <si>
    <t xml:space="preserve">Supply Of Fuel  - Bwiri Ward </t>
  </si>
  <si>
    <t xml:space="preserve">Supply Of Fuel -Marachi Central Ward </t>
  </si>
  <si>
    <t xml:space="preserve">Supply Of Fuel  -Chakol North Ward </t>
  </si>
  <si>
    <t xml:space="preserve">MOSEJE LIMITED </t>
  </si>
  <si>
    <t xml:space="preserve">Repair And Maintennece Of Water Pumps </t>
  </si>
  <si>
    <t xml:space="preserve">WINKISS ENTERPRISES LIMITED </t>
  </si>
  <si>
    <t>BSA/CG/145/2021/2022</t>
  </si>
  <si>
    <t xml:space="preserve">Drillng, Testpumoing And Borehole Caping - Kajei B Malaba </t>
  </si>
  <si>
    <t>Supply Of Flood Mitigation Equipments</t>
  </si>
  <si>
    <t>MAJIMBO CONTRACTORS</t>
  </si>
  <si>
    <t>Proposed Construction Busia Disaster Centre</t>
  </si>
  <si>
    <t>JAKENYA SOLUTIONS</t>
  </si>
  <si>
    <t>Provision Of Radio Broadcasting And Radio Programs</t>
  </si>
  <si>
    <t>Supply, Installation, Testing And Commissioning Of Structured Network At County Headquaters</t>
  </si>
  <si>
    <t>DOUBLE SHASA</t>
  </si>
  <si>
    <t>Provision Of Printing Of Banners, Magazines And Bronchures.</t>
  </si>
  <si>
    <t>MWAMBU CONSTRUCTION CO LTD</t>
  </si>
  <si>
    <t>Proposed Construction Of Mortuary At Alupe Sub-County Hospital</t>
  </si>
  <si>
    <t>Proposed Construction Of New Maternity At Angurai Health Centre Phase 11</t>
  </si>
  <si>
    <t>JULENS MERCHANTS</t>
  </si>
  <si>
    <t xml:space="preserve">Proposed Construction Of Maternity Wing </t>
  </si>
  <si>
    <t>PATRIMA BULDING CONTRACTORS</t>
  </si>
  <si>
    <t>Proposed Construction Of Laboratory At Akiriamas Dispensary In Teso South Sub County</t>
  </si>
  <si>
    <t>Proposed Completion Of The Ward Block At Matayos Health Centre</t>
  </si>
  <si>
    <t>OFUMBOLO CO.LTD</t>
  </si>
  <si>
    <t>Proposed Completion Of Existing Ward Block At Matayos Health Centre Matayos South Ward</t>
  </si>
  <si>
    <t>BEFEMU BUILDING AND CONSTRUCTION LIMITED</t>
  </si>
  <si>
    <t>Proposed Construction Of New Maternity Wing At Nambuku Dispensary - Nambuku Namboboto Ward</t>
  </si>
  <si>
    <t>ADVANCED MEDICAL SOLUTIONS LTD</t>
  </si>
  <si>
    <t>Supply And Delivery Of General Medical Equipments Across Subcounty Hospitals</t>
  </si>
  <si>
    <t>BOBS ENGINEERING AND GENERAL CONTRACTORS</t>
  </si>
  <si>
    <t>Proposed Construction Of Incinerators At Obekai Dispensary(Amukura Central)</t>
  </si>
  <si>
    <t>BURTIK BUILDERS LTD</t>
  </si>
  <si>
    <t>Proposed Completion Of Mortuary At Nambale Sub County Hospital</t>
  </si>
  <si>
    <t>NALUM LTD</t>
  </si>
  <si>
    <t>Proposed Renovations Works At Budalangi Disp In Bunyala Sub County</t>
  </si>
  <si>
    <t>Proposed Construction Of X-Ray Block At Matayos Sub County Hospital In Matayos Sub County</t>
  </si>
  <si>
    <t>Proposed Renovation Works Of Kitchen At Port Victoria Sub County Hospital</t>
  </si>
  <si>
    <t>CEDANA CO.LTD</t>
  </si>
  <si>
    <t>Proposed Renovation Works At Mukhobola Disp</t>
  </si>
  <si>
    <t>PASHEL HOLDINGS LIMITED</t>
  </si>
  <si>
    <t>Proposed Completion Of Maternity Wing (Phase 1) At Busembe Dispensary</t>
  </si>
  <si>
    <t>Proposed Construction Of Amoni Disp In Teso North Sub County</t>
  </si>
  <si>
    <t>BOARDER GATE CONSTRUCTION SERVICES LTD</t>
  </si>
  <si>
    <t>Proposed completion of Maternity and Newborn phase II at Busia County Referal Hospital</t>
  </si>
  <si>
    <t>CLAMS INNOVATION SERVICES</t>
  </si>
  <si>
    <t>Proposed Construction Of Sitting Slab For Patients And Welding Of Grills To Five Windows At Okwata Disp-Amukura West Ward</t>
  </si>
  <si>
    <t>SWAMISHAMI CO.LTD</t>
  </si>
  <si>
    <t>Proposed Completion Of Laboratory And Maternity Wing At Kamelo Disp</t>
  </si>
  <si>
    <t>INFINET TECHNICS LTD</t>
  </si>
  <si>
    <t>Proposed Construction Of Aleles Disp Departmental Project Teso North Sub County</t>
  </si>
  <si>
    <t>Proposed Renovation And Installation Of Electricity At Mafumbu Disp-Marachi East Ward</t>
  </si>
  <si>
    <t>MAJACAO CO.LTD</t>
  </si>
  <si>
    <t>Proposed Construction Of Disp At Ganjala</t>
  </si>
  <si>
    <t>TOYOTA KENYA LTD</t>
  </si>
  <si>
    <t>Supply And Delivery Of Ambulance (Life Support)</t>
  </si>
  <si>
    <t>ELINS DÉCOR LTD</t>
  </si>
  <si>
    <t>Erection And Completion Of Mch And Laboratory Block At Sio-Port Sub County Hospital</t>
  </si>
  <si>
    <t>WANENGA ENTERPRISES LTD</t>
  </si>
  <si>
    <t>Proposed Construction Of Maternity Wing At Angurai Hc Phase 1</t>
  </si>
  <si>
    <t>NATION MEDIA</t>
  </si>
  <si>
    <t>Provision Of Advertisement Services</t>
  </si>
  <si>
    <t>JENGATU</t>
  </si>
  <si>
    <t>Supply And Delivery Of Ultrasound Machine, X-Ray Machine And Strecther</t>
  </si>
  <si>
    <t>ABA HEALTHCARE LTD</t>
  </si>
  <si>
    <t>Supply, Delivery Installation, Testing And Commissioning Of Medical Equipt.</t>
  </si>
  <si>
    <t>STANDARD GROUP PLC</t>
  </si>
  <si>
    <t>HOSHAMA ENT. LTD</t>
  </si>
  <si>
    <t>Provision For Hotel Accomm. And Event Managmt</t>
  </si>
  <si>
    <t>CHEFWEST HOTEL</t>
  </si>
  <si>
    <t>Provision Of Hotel Services</t>
  </si>
  <si>
    <t>BORDER PALACE HOTEL</t>
  </si>
  <si>
    <t>SBIBALINX CO LTD</t>
  </si>
  <si>
    <t>Supply And Delivery Of Coded Waste Bins</t>
  </si>
  <si>
    <t>Proposed Construction Of Placenta Pits In Level 2 And Level 3 Health Facilities</t>
  </si>
  <si>
    <t>FARMVIEW HOTEL</t>
  </si>
  <si>
    <t xml:space="preserve">Provision Of Hotel Accomodation And Catering Services </t>
  </si>
  <si>
    <t>Supply And Delivery Of Refined  Fuels</t>
  </si>
  <si>
    <t>MAELU LTD</t>
  </si>
  <si>
    <t>Proposed Repair Of Aturet Dis Amukura East  Ward</t>
  </si>
  <si>
    <t>MUSARAT PALM ASCENT LTD</t>
  </si>
  <si>
    <t>Proposed Renovations Works At Okwata Dis.</t>
  </si>
  <si>
    <t>Proposed Erection &amp; Completion Of 100 Person Capacity Septic Tank And Soak Pit At Angurai Hc</t>
  </si>
  <si>
    <t>SHIBALINX LTD</t>
  </si>
  <si>
    <t>Supply And Delivery Of Medical Items To Bukhayo East</t>
  </si>
  <si>
    <t>WAJIBIKA ENTERPRISES</t>
  </si>
  <si>
    <t>Proposed Completion Of Disp Block At Buyofu Disp</t>
  </si>
  <si>
    <t>TOPESHI CO.LTD</t>
  </si>
  <si>
    <t>Proposed Fencing Of Disp At Munongo Disp - Bukhayo West Ward</t>
  </si>
  <si>
    <t>SYDCAS CON. LTD</t>
  </si>
  <si>
    <t>Proposed Completion Of Hakati Dis.And 2 Door Pit Latrine -Bwiri Ward</t>
  </si>
  <si>
    <t>KAMORATA CONTRACTORS LTD</t>
  </si>
  <si>
    <t>Comstruction Of 3 Door Pit Latrines At Ngelechom Pri. Sch</t>
  </si>
  <si>
    <t>BESTVIEW AGENCIES LTD</t>
  </si>
  <si>
    <t>Proposed Construction Of Disp Block At Adungos Disp In Teso South Sub County</t>
  </si>
  <si>
    <t>MNYONGE MUINUE SELF HELP GROUP</t>
  </si>
  <si>
    <t>CT/3808186</t>
  </si>
  <si>
    <t>Covid-19 Support Fund To Self Help Groups In Matayos South Ward</t>
  </si>
  <si>
    <t>JAMII SELF HELP GROUP</t>
  </si>
  <si>
    <t>CT/3526624</t>
  </si>
  <si>
    <t>SPELLION K LTD</t>
  </si>
  <si>
    <t>Proposed Construction Of Mortuary At Nambale Sch Phase 1</t>
  </si>
  <si>
    <t>BORDERGATE CONSTRUCTION SERVICES LTD</t>
  </si>
  <si>
    <t>Proposed Construction Of Kisoko Disp Block-Phase 1 Nambale Township Ward -Nambale Sub County -Busia County</t>
  </si>
  <si>
    <t>Supply And Delivery Of Desktop Computers</t>
  </si>
  <si>
    <t>KASPAL VENTURES</t>
  </si>
  <si>
    <t>Supply And Delivery Of Medical Equipments</t>
  </si>
  <si>
    <t>1920, 1921</t>
  </si>
  <si>
    <t>Supply And Delivery Of General Medical Equipment</t>
  </si>
  <si>
    <t>Sub totals</t>
  </si>
  <si>
    <t>Catering Services</t>
  </si>
  <si>
    <t>KARUOK GENERAL SUPPLIES</t>
  </si>
  <si>
    <t>General Supplies Of Stationery</t>
  </si>
  <si>
    <t>STANDARD GROUP LIMITED</t>
  </si>
  <si>
    <t>Advertisement Of Projects</t>
  </si>
  <si>
    <t>Supply Of Petroleium</t>
  </si>
  <si>
    <t>BREEZ PETROLEUM</t>
  </si>
  <si>
    <t>Supply Of Fuels And Lubricants</t>
  </si>
  <si>
    <t>DALDA PETROL STATION LTD</t>
  </si>
  <si>
    <t>Purchase Of Refined Fuels And Lubricants</t>
  </si>
  <si>
    <t>TOTAL KENYA LIMITED</t>
  </si>
  <si>
    <t>Purchase Of Motorbikes</t>
  </si>
  <si>
    <t>ESTAM LIMITED</t>
  </si>
  <si>
    <t>BARASHO LTD</t>
  </si>
  <si>
    <t>Supply And Delivery Of Computer Accessories</t>
  </si>
  <si>
    <t>Provision Of Catering Services</t>
  </si>
  <si>
    <t xml:space="preserve">THUNDERBOLT </t>
  </si>
  <si>
    <t>Provision Of Private Security Services</t>
  </si>
  <si>
    <t>ALUSI TOURS AND TRAVELS</t>
  </si>
  <si>
    <t>Provision Of Air Travel Services</t>
  </si>
  <si>
    <t>LAUDROPS HOTEL LTD</t>
  </si>
  <si>
    <t>DAILY NATION</t>
  </si>
  <si>
    <t>Advertisement Of Stamping Stations For Verification Of Weights And Measuring Equipment</t>
  </si>
  <si>
    <t>DIGITAL AFRICA SERVICES</t>
  </si>
  <si>
    <t>Construction Of Youth Empowerment Centre Nambale Busia</t>
  </si>
  <si>
    <t>Event Management And Catering Services</t>
  </si>
  <si>
    <t>Delivery Of Computers And Computers Accessories</t>
  </si>
  <si>
    <t>ARSENE AGENCIES LTD</t>
  </si>
  <si>
    <t>Repair And Maintenance Of Computers,Computer Accessories,Office Furnitures And Equipment</t>
  </si>
  <si>
    <t>ARIWO SERVICES LTD</t>
  </si>
  <si>
    <t>BARASHO KENYA LTD</t>
  </si>
  <si>
    <t>HOSHAMA ENTERPRISES LTD</t>
  </si>
  <si>
    <t>BORDER PALACE HOTEL LTD</t>
  </si>
  <si>
    <t>CAPECO CO LTD</t>
  </si>
  <si>
    <t>Supply And Delivery Of Computers Accessories</t>
  </si>
  <si>
    <t>HOTEL ITOYA</t>
  </si>
  <si>
    <t>FREDOPEN GENERAL ENGINEERING WORKS LTD</t>
  </si>
  <si>
    <t>Proposed Construction To Completion Of Nambale Youth Empowerment Centre Phase 2</t>
  </si>
  <si>
    <t>MAJIMBO CONTRACTORS CO LTD</t>
  </si>
  <si>
    <t>Proposed Construction To Completion Of Kakapel Community Cultural Centre Phase 2</t>
  </si>
  <si>
    <t>FLUFFY ENTERPRISE</t>
  </si>
  <si>
    <t>ANGELA &amp; SONS LTD</t>
  </si>
  <si>
    <t>Supply &amp; Delivery Of Sports Kits</t>
  </si>
  <si>
    <t>Event Management And Catering Services (System Strengtening)</t>
  </si>
  <si>
    <t>Supply &amp; Delivery Of Office Stationery</t>
  </si>
  <si>
    <t>Supply And Delivery Of Stationery</t>
  </si>
  <si>
    <t>MOTOR GARAGE &amp; SPACE CORNER LTD</t>
  </si>
  <si>
    <t>Provision For Repair &amp; Maintenance Of Motor Vehicles For The Department</t>
  </si>
  <si>
    <t>Event Management And Catering Services (Trainings Of Managerial Skills)</t>
  </si>
  <si>
    <t>Event Management And Catering Services (Staff Engagement)</t>
  </si>
  <si>
    <t>EMONG'OLE &amp; COMPANY LTD</t>
  </si>
  <si>
    <t>Provision Of Consultancy Dervices For Development Of The County Children Policy</t>
  </si>
  <si>
    <t>Provision For Air Ticketing &amp; Air Travel Services To The County Govt Officers Dept Of Sports Culture &amp; Social Services</t>
  </si>
  <si>
    <t>Proposed Construction To Completion Of Nambale Youth Empowerment Centre Phase 2 (Balance)</t>
  </si>
  <si>
    <t>Supply &amp; Delivery Of Sporting Equipment</t>
  </si>
  <si>
    <t>Nation media group</t>
  </si>
  <si>
    <t>Advertisement For  Space For Fuel Levy Roads</t>
  </si>
  <si>
    <t>The starndard group</t>
  </si>
  <si>
    <t>Provision Of An Advertisement Space</t>
  </si>
  <si>
    <t>Barasho kenya ltd</t>
  </si>
  <si>
    <t>Supply And Delivery Of Tyres And Tubes Size 255/70R16</t>
  </si>
  <si>
    <t>Toyota kenya</t>
  </si>
  <si>
    <t>Provision Of Repair And Maintennace Of Motor Vehicle 40Cg 024A</t>
  </si>
  <si>
    <t>MURMO CO LTD</t>
  </si>
  <si>
    <t>Supply And Delivery Of Office And Assorted Furniture</t>
  </si>
  <si>
    <t>Provision Of Repair And Mtce Of Motor Vehicle 40Cg004A</t>
  </si>
  <si>
    <t>VICTORIA COMFORT INN</t>
  </si>
  <si>
    <t>Provision Of Hotel Catering Services</t>
  </si>
  <si>
    <t>DALDA PETRAL STATION</t>
  </si>
  <si>
    <t>Supply And Delivery Of Fuel And Lubricants For Utility To The Department</t>
  </si>
  <si>
    <t>Supply And Delivery Of Fuel And Lubricants To The Department For Utility Vehicle Energy</t>
  </si>
  <si>
    <t>BREEZ HOTEL</t>
  </si>
  <si>
    <t>2474 &amp; 021</t>
  </si>
  <si>
    <t>07/10/2021 &amp; 29/09/2021</t>
  </si>
  <si>
    <t>AGRICULTURAL TRAINING CENTRE</t>
  </si>
  <si>
    <t>Faridi Housing</t>
  </si>
  <si>
    <t>Rent</t>
  </si>
  <si>
    <t>Madhur Towers</t>
  </si>
  <si>
    <t>Payment For Rent, Urban Development, Ict, Economics</t>
  </si>
  <si>
    <t>Information Technology Solutions</t>
  </si>
  <si>
    <t>Storm Water Management</t>
  </si>
  <si>
    <t>New Malaba Service Station</t>
  </si>
  <si>
    <t>Supply Fuel And Lubricant</t>
  </si>
  <si>
    <t>Busia Highway Tires and Auto Centre</t>
  </si>
  <si>
    <t>Maintenance Of Motor Vehicle</t>
  </si>
  <si>
    <t>Star Publication</t>
  </si>
  <si>
    <t>Malaba Security Services</t>
  </si>
  <si>
    <t>Security Services And Cleaning Service (Malaba)</t>
  </si>
  <si>
    <t>Malaba Security Service</t>
  </si>
  <si>
    <t>Security For Department of lands</t>
  </si>
  <si>
    <t>Hotel Itoya</t>
  </si>
  <si>
    <t>Catering And Hospitality Services</t>
  </si>
  <si>
    <t>Nation Media Group</t>
  </si>
  <si>
    <t>Advertisement Payment</t>
  </si>
  <si>
    <t xml:space="preserve">Jenco Contractors Ltd </t>
  </si>
  <si>
    <t>Office Rent</t>
  </si>
  <si>
    <t>Destiny World Travels</t>
  </si>
  <si>
    <t>Air Tickets</t>
  </si>
  <si>
    <t>Standard Group</t>
  </si>
  <si>
    <t>1269/1262/2205</t>
  </si>
  <si>
    <t>25/01/2022,09/12/2021, 13/10/2020</t>
  </si>
  <si>
    <t>MALABA SECURITY</t>
  </si>
  <si>
    <t>Provision Of Security Services</t>
  </si>
  <si>
    <t>Supply And Delivery Of Computers And Computer Accessories</t>
  </si>
  <si>
    <t>Supply And Delivery Of Office Furniture And Fittings</t>
  </si>
  <si>
    <t>Supply Of Exellium Fuel And Lubricants</t>
  </si>
  <si>
    <t>FABI LTD</t>
  </si>
  <si>
    <t>Supply And Delivery Of Sanitary And Cleaning Materials</t>
  </si>
  <si>
    <t>Supply Of Fuel And Lubricant Oils</t>
  </si>
  <si>
    <t>THE STAR PUBLICATIONS</t>
  </si>
  <si>
    <t>DSAJ/2020/06332</t>
  </si>
  <si>
    <t>Payment For Advertisement Of Tenders-Education And Vocational Training</t>
  </si>
  <si>
    <t>SAHARA RADIO</t>
  </si>
  <si>
    <t>Payment For Public Participation</t>
  </si>
  <si>
    <t>DOUBLE SHASHA LTD</t>
  </si>
  <si>
    <t>Suply &amp; Delivery Of Accountable Documents</t>
  </si>
  <si>
    <t>ADMION GENERAL SUPPLIES</t>
  </si>
  <si>
    <t>Supply And Delivery Of Tonners And Cartridges</t>
  </si>
  <si>
    <t>BREEZ PETROL STATION</t>
  </si>
  <si>
    <t>Supply And Delivery Of Fuel Oil And Lubricants</t>
  </si>
  <si>
    <t>Provision Of Catering Services During County Vocational Training Centre Act 2021</t>
  </si>
  <si>
    <t>TOYOTA KENYA</t>
  </si>
  <si>
    <t>Vehicle Services</t>
  </si>
  <si>
    <t>BUSIA TOWNSHIP YOUTH POLYTECHNIC</t>
  </si>
  <si>
    <t>Supply Delivery Of Tonners</t>
  </si>
  <si>
    <t>Supply Of Stationery And Medical Records</t>
  </si>
  <si>
    <t>T SHINE INVESTMENT</t>
  </si>
  <si>
    <t>Suply Of Fumigation Material</t>
  </si>
  <si>
    <t>BRIDGEN AGENCIES</t>
  </si>
  <si>
    <t>Supply Of Tonner &amp; Catridges</t>
  </si>
  <si>
    <t>DIVINE HOMES RESORT</t>
  </si>
  <si>
    <t>Payment For Fullboard</t>
  </si>
  <si>
    <t>Conference Package</t>
  </si>
  <si>
    <t>HOTEL RASTOPARK</t>
  </si>
  <si>
    <t>Provision Of Catering Serices</t>
  </si>
  <si>
    <t>Payment Of Air Tickets</t>
  </si>
  <si>
    <t>KENYA SCHOOL OF GOVERNMENT</t>
  </si>
  <si>
    <t>Ksg Tution Fee</t>
  </si>
  <si>
    <t>ROSELLAO. NJAYA</t>
  </si>
  <si>
    <t>Payment For Rent</t>
  </si>
  <si>
    <t xml:space="preserve">Provision Of Hotel And Catering Services </t>
  </si>
  <si>
    <t>4/0/2020</t>
  </si>
  <si>
    <t>Provision Obreakfast&amp; Lunch</t>
  </si>
  <si>
    <t>INVOICE NO.2064,1590,1735,1974,1866,1683,1671</t>
  </si>
  <si>
    <t>4-6-2020/13-8-2018/12-11-2018/19-3-2019/22-11-2019/1-8-2019/20-12-2018/28-11-2019</t>
  </si>
  <si>
    <t>KATEK CONSTRUCTION</t>
  </si>
  <si>
    <t>Supply Of Tyres</t>
  </si>
  <si>
    <t>FARM VIEW HOTEL</t>
  </si>
  <si>
    <t>1502/1505</t>
  </si>
  <si>
    <t>Hotel And Conference Services</t>
  </si>
  <si>
    <t>Supply Of Computers</t>
  </si>
  <si>
    <t>Supply Of Fuel</t>
  </si>
  <si>
    <t>NEW MALABA PETROL STATION</t>
  </si>
  <si>
    <t>JOVENTURE HOTEL</t>
  </si>
  <si>
    <t>Supply Of Cleaning Materials</t>
  </si>
  <si>
    <t>Supply Of Iron Sheets</t>
  </si>
  <si>
    <t>BORDER  PALACE HOTEL</t>
  </si>
  <si>
    <t>LYMPO RESORT</t>
  </si>
  <si>
    <t>SKYLAND PRINTERS</t>
  </si>
  <si>
    <t>RAASOPARK HOTEL</t>
  </si>
  <si>
    <t>DESTINY WORLD TRAVELS</t>
  </si>
  <si>
    <t>HAM INTERNATIONAL</t>
  </si>
  <si>
    <t>Staff Training For Cog</t>
  </si>
  <si>
    <t>CFAO MOTORS</t>
  </si>
  <si>
    <t>Repair Of Motor Vehicle</t>
  </si>
  <si>
    <t>NEXIUM ENTERPRISES</t>
  </si>
  <si>
    <t>Supply Of Tonners&amp;Cartridges</t>
  </si>
  <si>
    <t>WALAG STATIONERS</t>
  </si>
  <si>
    <t>Supply Of Computer&amp;Computer Accessories</t>
  </si>
  <si>
    <t xml:space="preserve">THE MONARCH INSURANCE </t>
  </si>
  <si>
    <t>Final payment of motorvehicle insurance policy</t>
  </si>
  <si>
    <t>GESTERD PROFESSIONAL SERVICES LTD</t>
  </si>
  <si>
    <t>KIKA HOTEL LTD</t>
  </si>
  <si>
    <t>EDLEX COMPANY LTD</t>
  </si>
  <si>
    <t>Supply Of Fumigation Materials&amp;Sundries</t>
  </si>
  <si>
    <t>TOYOTA KENYA LIMITED</t>
  </si>
  <si>
    <t>Supply Of Motor Vehicle</t>
  </si>
  <si>
    <t>T-SHINE INVESTMENT LTD</t>
  </si>
  <si>
    <t>JAFAN KENYA LTD</t>
  </si>
  <si>
    <t>Supply Of Staff Uniforms,Office Curtains</t>
  </si>
  <si>
    <t>DOUBLE SHASA LTD</t>
  </si>
  <si>
    <t>Supply Of Accountable Documents</t>
  </si>
  <si>
    <t>Supply Of Office Furniture</t>
  </si>
  <si>
    <t>SOSA BUILDING CONSTRUCTION LTD</t>
  </si>
  <si>
    <t>KENYA INDUSTRIAL ESTATES LTD</t>
  </si>
  <si>
    <t>Office Rent For The Month Of Jan To Dec 2022</t>
  </si>
  <si>
    <t>EKITAI GENERAL SUPPLIERS AND COMPANY</t>
  </si>
  <si>
    <t>Provision Of Various Consultancy Services</t>
  </si>
  <si>
    <t>Provision Of Hospitality Services</t>
  </si>
  <si>
    <t>Advertisement Services</t>
  </si>
  <si>
    <t>BUSIA AGRICULTURAL TRAINING CENTRE</t>
  </si>
  <si>
    <t>VICTORIA COMFORT</t>
  </si>
  <si>
    <t>Servicing Of M/Vehicle</t>
  </si>
  <si>
    <t>ALUSI TOURS AND TRAVELS LTD</t>
  </si>
  <si>
    <t>Air Ticket Services</t>
  </si>
  <si>
    <t>DONILE VENTURES LTD</t>
  </si>
  <si>
    <t>GIANT SAHARA CONSTRUCTION LTD</t>
  </si>
  <si>
    <t>Supply Of Office Stationery</t>
  </si>
  <si>
    <t>MAGI GENERAL CONTRACTORS LTD</t>
  </si>
  <si>
    <t>Repair And Maintence Of Computers</t>
  </si>
  <si>
    <t>MATECHA AGENCIES LTD</t>
  </si>
  <si>
    <t>IKOKOISE INVESTMENT LTD</t>
  </si>
  <si>
    <t>Supply Of Office And Assorted Furniture</t>
  </si>
  <si>
    <t>BRIMAK TRAINING CONSULTANCY</t>
  </si>
  <si>
    <t>Provision Of Consultancy Services</t>
  </si>
  <si>
    <t>GOMBE STATIONERS AND GENERAL SUPPLIERS</t>
  </si>
  <si>
    <t>Supply Of Printed Medical Records</t>
  </si>
  <si>
    <t>ICPAK</t>
  </si>
  <si>
    <t>Provision Of Training Services</t>
  </si>
  <si>
    <t>ARIWO SERVICES LIMITED</t>
  </si>
  <si>
    <t>Supply Of Bottled Water And Dispensers</t>
  </si>
  <si>
    <t>STANDARD GROUP</t>
  </si>
  <si>
    <t>MADISON GENERAL INSURANCE</t>
  </si>
  <si>
    <t>Provision Of Insurance For Extra Vehicles That Were Omitted From The List And Vehicles Captured</t>
  </si>
  <si>
    <t>NEOARTS AND HERALD</t>
  </si>
  <si>
    <t>Consultancy Services For Registration Of County Symbols, Flags And Court Of Arms</t>
  </si>
  <si>
    <t>SAHARA</t>
  </si>
  <si>
    <t>Radio Live Coverage</t>
  </si>
  <si>
    <t>MEDIAMAX NETWORK LTD</t>
  </si>
  <si>
    <t>Provision For Advertisement On People Daily Supplement On Devolution</t>
  </si>
  <si>
    <t>CIRCLE MEDIA GROUP LTD</t>
  </si>
  <si>
    <t>Provision Of Broadcast For Radio Program</t>
  </si>
  <si>
    <t xml:space="preserve">EDUGAW </t>
  </si>
  <si>
    <t>Supply And Delivery Of Curtains, Netting Materials, Nylon And Stiching Charges</t>
  </si>
  <si>
    <t>CORNERSIDE SUPPLIES LTD</t>
  </si>
  <si>
    <t>Supply And Delivery Of Miscelleouneous Building Materials And Stores</t>
  </si>
  <si>
    <t>Supply Installation And Commissioning Of Cctv Security System For Groundfloor Hq</t>
  </si>
  <si>
    <t>MURMO COMPANY LIMITED</t>
  </si>
  <si>
    <t>Supply And Delivery Of Water Bottles And Water Dispencers</t>
  </si>
  <si>
    <t>Supply And Delivery Of Cleaning Materials And Fumigation</t>
  </si>
  <si>
    <t>JOVENTURE HOTEL LTD</t>
  </si>
  <si>
    <t>Provision Of Accomodation, Event Management And Hotel Services</t>
  </si>
  <si>
    <t>BREJAY LTD</t>
  </si>
  <si>
    <t>Supply And Delivery Of Tonners And Catridges</t>
  </si>
  <si>
    <t>JAFAN KENYA LIMITED</t>
  </si>
  <si>
    <t>Supply And Delivery Of Miscellaneous Building Materials</t>
  </si>
  <si>
    <t>MOBIKEY TRUCK AND BUS LTD</t>
  </si>
  <si>
    <t>Repair And Maintenance Of Fire Engine</t>
  </si>
  <si>
    <t>Supply And Delivery Of Fuels And Heavy Lubricants And Oils.</t>
  </si>
  <si>
    <t>BUSIA HIGHWAY TYRE AND AUTOCENTRE</t>
  </si>
  <si>
    <t>Repair And Maintenance Of Motorvehicle</t>
  </si>
  <si>
    <t>ROYAL MEDIA SERVICES LIMITED</t>
  </si>
  <si>
    <t>Advertisement Of County Documentary</t>
  </si>
  <si>
    <t>Supply And Delivery Of Fumigation Materials And General Sundres</t>
  </si>
  <si>
    <t>Supply And Delivery Of Miscellaneous Building Materials To Goria Primary School</t>
  </si>
  <si>
    <t>DESTINY WORLD</t>
  </si>
  <si>
    <t>Provision Of Air Ticketing And Air Travel Services</t>
  </si>
  <si>
    <t>KARUOK GEBNERAL SERVICES</t>
  </si>
  <si>
    <t>Supply And Delivery Of Fire Fighting Appliances</t>
  </si>
  <si>
    <t>Supply And Delivery Of Staff Uniforms</t>
  </si>
  <si>
    <t>18/012022</t>
  </si>
  <si>
    <t>Provision Of Normal Engine Service</t>
  </si>
  <si>
    <t>VICTORIA  COMFORT INN</t>
  </si>
  <si>
    <t>Provision Of Accomodation And Catering Services</t>
  </si>
  <si>
    <t>SKYLAND PRINTERS AND STATIONERS</t>
  </si>
  <si>
    <t>RASTOPARK HOTEL</t>
  </si>
  <si>
    <t>Provision  Of Hotel And Accomadation Services</t>
  </si>
  <si>
    <t>VIOLEMO COMPANY LIMITED</t>
  </si>
  <si>
    <t>Supply And Delivery Of Fumigation Materials And General Stores Sundries</t>
  </si>
  <si>
    <t>Provision Of Conference Services For 10 Days</t>
  </si>
  <si>
    <t>MOSEJE LIMITED</t>
  </si>
  <si>
    <t xml:space="preserve">Supply And Delivery Of Computers And Computer Accessories </t>
  </si>
  <si>
    <t>FARMVIEW HOTEL LTD</t>
  </si>
  <si>
    <t>Provision For Catering Services</t>
  </si>
  <si>
    <t>FARM VIEW LIMITED</t>
  </si>
  <si>
    <t>Supply Ofrefined Fuels And Lubricants</t>
  </si>
  <si>
    <t>Busia Highway Tyre and Auto Centre</t>
  </si>
  <si>
    <t>Repair And Servicing Of Motor Vehicle 40Cg205A</t>
  </si>
  <si>
    <t>Repair And Servicing Of Motor Vehicle 40Cg006A</t>
  </si>
  <si>
    <t>ANDRIEW OTIAKA</t>
  </si>
  <si>
    <t>SUPPLY AND DELIVERY OF FOODSTUFFS</t>
  </si>
  <si>
    <t>COMPSKILLS TECHNOLOGIES</t>
  </si>
  <si>
    <t>SUPPLY AND DELIVERY OF COMPUTERS</t>
  </si>
  <si>
    <t>FINPHARM MEDICAL SUPPLIES</t>
  </si>
  <si>
    <t>SUPPLY AND DELIVERY OF BOTTLED WATER</t>
  </si>
  <si>
    <t>FARAM EAST AFRICA CO.LTD</t>
  </si>
  <si>
    <t>SUPPLY AND DELIVERY OF LAB EQUIPMENT</t>
  </si>
  <si>
    <t>ABA HEALTHCARE LIMITED</t>
  </si>
  <si>
    <t xml:space="preserve">SUPPLY AND DELIVERY OF LABORATORY REAGENTS </t>
  </si>
  <si>
    <t>ARSEN AGENCIES LTD</t>
  </si>
  <si>
    <t>PROVISION OF ADVERTISEMENT SERVICES</t>
  </si>
  <si>
    <t>HIGHRIDGE PHARMACY</t>
  </si>
  <si>
    <t>HIGHRIDGE PHARMACEUTICALS</t>
  </si>
  <si>
    <t>SUPPLY AND DELIVERY OF LAB REAGENTS</t>
  </si>
  <si>
    <t>MANA PHARMACY</t>
  </si>
  <si>
    <t>ADVANCED MEDICAL SOLUTIONS</t>
  </si>
  <si>
    <t>SUPPLY AND DELIVERY OF MEDICAL EQUIPMENT</t>
  </si>
  <si>
    <t>MEDISERVE HEALTHCARE LTD</t>
  </si>
  <si>
    <t>REPAIR AND MAINTENANCE OF AIRSEP PLANT CENTROX AT BCRH</t>
  </si>
  <si>
    <t>MEDISEIVE HEALTH CARE LTD</t>
  </si>
  <si>
    <t>PROVISION OF SERVICES TO OXYGEN PLANT</t>
  </si>
  <si>
    <t>BIOSCAN DIAGNOTICS  E.A LTD</t>
  </si>
  <si>
    <t>BIBO PHARMACUTICALS LTD</t>
  </si>
  <si>
    <t>SUPPLY AND DELIVERY OF PHARMACEUTICALS</t>
  </si>
  <si>
    <t>BIBO PHARMACEUTICALS</t>
  </si>
  <si>
    <t>SUPPLY AND  DELIVERY OF NON PHARMS</t>
  </si>
  <si>
    <t>ABA  HEALTH CARE LTD</t>
  </si>
  <si>
    <t>SUPPLY AND DELIVERY OF MEDICAL EQUIPMNT</t>
  </si>
  <si>
    <t>NATION MEDIA GROUP</t>
  </si>
  <si>
    <t>PROVISION OF ADVERTISEMENT</t>
  </si>
  <si>
    <t>SUPPLY AND DELIVERY OF COMPUTERS AND               COMPUTER ACCESSORIES</t>
  </si>
  <si>
    <t>ANTONY BARASA OGUTU</t>
  </si>
  <si>
    <t xml:space="preserve">SUPPLY OF CHARCOAL </t>
  </si>
  <si>
    <t>PROVISION OF CATERING SERVICES TO OFFICERS IN THE DEPARTMENT OF HEALTH AND SANITATION</t>
  </si>
  <si>
    <t>PROVISION OF CATERING SERVICES</t>
  </si>
  <si>
    <t>PROVISION OF HOTEL SERVICES</t>
  </si>
  <si>
    <t>PROVISION OF HOTEL SERVICES AND ACCOMODATION.</t>
  </si>
  <si>
    <t>CLAPET LTD</t>
  </si>
  <si>
    <t>SUPPLY AND DELIVERY OF NON PHARMACEUTICALS</t>
  </si>
  <si>
    <t>CADEODEB ENTERPRISES</t>
  </si>
  <si>
    <t>JUBAIN GEN. SUPPLIES</t>
  </si>
  <si>
    <t>SUPPLY AND DELIVERY OF FOODSTUFF</t>
  </si>
  <si>
    <t>MELIAKO CONSTRACTORS LTD</t>
  </si>
  <si>
    <t>SUPPLY AND DELIVERY OF NON-PHARMACEUTICALS</t>
  </si>
  <si>
    <t>MOGITTO ENTERPRISES</t>
  </si>
  <si>
    <t>NATIONAL MEDIA GROUP</t>
  </si>
  <si>
    <t xml:space="preserve">PROVISION FOR AN ADVERTISEMENT </t>
  </si>
  <si>
    <t>KEMSA</t>
  </si>
  <si>
    <t>SUPPLY AND DELIVERY OF LAB COMMODITIES</t>
  </si>
  <si>
    <t>SUPPLY AND DELIVERY OF FOODSTUFF TO KOCHOLIA SUB-COUNTY HOSPITAL</t>
  </si>
  <si>
    <t>SUPPLY AND DELIVERY OF OFFICE STATIONERY</t>
  </si>
  <si>
    <t>MAJACAOCO. LTD</t>
  </si>
  <si>
    <t>019/020</t>
  </si>
  <si>
    <t>WESTERN DILUXE MAIZE CO.LTD</t>
  </si>
  <si>
    <t>SUPPLY AND DELIVERY OF FOOD RATIONS</t>
  </si>
  <si>
    <t>KOPERON ENT. LTD</t>
  </si>
  <si>
    <t>017/018</t>
  </si>
  <si>
    <t>SUPPLY AND DELIVERY OF BULK REFINED FUELS</t>
  </si>
  <si>
    <t>2192/2193</t>
  </si>
  <si>
    <t>SUPPLY AND DELIVERY OF FOOD STUFF</t>
  </si>
  <si>
    <t>SUPPLY AND DELIVERY OF NON-PHARMS</t>
  </si>
  <si>
    <t>MERSHIL KENYA LTD LTD</t>
  </si>
  <si>
    <t>SUPPLY AND DELIVERY OF TYRES AND TUBES</t>
  </si>
  <si>
    <t>JAIPANGY GROUP LTD</t>
  </si>
  <si>
    <t>SUPPLY AND DELIVERY OF FOOD AND RATIONS</t>
  </si>
  <si>
    <t>SUPPLY AND DELIVERY OF MEDICAL SUPPLIES</t>
  </si>
  <si>
    <t>SUPPLY AND DELIVERY OF CHARCOAL</t>
  </si>
  <si>
    <t>SHIBALINX LIMITED</t>
  </si>
  <si>
    <t>LIZEXCEL  SERVICES LTD</t>
  </si>
  <si>
    <t xml:space="preserve">PROVISION OF CATERING SERVICES </t>
  </si>
  <si>
    <t xml:space="preserve">SUPPLY AND DELIVERY OF BULK REFINED FUEL </t>
  </si>
  <si>
    <t>CHRISTOPHER PEYWA</t>
  </si>
  <si>
    <t>JEAN JACQUES AGENCIES</t>
  </si>
  <si>
    <t>STANDSRD GROUP PLC</t>
  </si>
  <si>
    <t>SUPPLY AND DELIOVERY OF NON PHARMS</t>
  </si>
  <si>
    <t>1646, 1648</t>
  </si>
  <si>
    <t>PROVISION OF HOTEL ACCOMODATION EVENTMANAGEMENT AND CATERING.</t>
  </si>
  <si>
    <t>MULUREBA GENERAL</t>
  </si>
  <si>
    <t>1925/1926</t>
  </si>
  <si>
    <t>SUPPLY AND DELIVERY OF NON PHARMS</t>
  </si>
  <si>
    <t>CROWN GARDEN SOLUTIONS</t>
  </si>
  <si>
    <t>1911, 1912</t>
  </si>
  <si>
    <t>SUPPLY AND DELIVERY OF ASSORTED MEDICALEQUIPMENT</t>
  </si>
  <si>
    <t>SUPPLY AND DELIVERY OF MEDICAL EQUIPMENTS TO ESTABLISH EYE CARE CLINICS</t>
  </si>
  <si>
    <t>PATSO ENTERPRISES</t>
  </si>
  <si>
    <t>SUPPLY AND DELIVERY OF TONNERS AND CATRIDGES</t>
  </si>
  <si>
    <t>T-SHINES INVESTMENTS LTD</t>
  </si>
  <si>
    <t>ESTAM SERVICES LTD</t>
  </si>
  <si>
    <t>2164, 2165</t>
  </si>
  <si>
    <t>JESTA EAST AFRICA LTD</t>
  </si>
  <si>
    <t>PROVISION OF EVENT MANAGEMENT SERVICES</t>
  </si>
  <si>
    <t>DEVINE HOMES RESORT LIMITED</t>
  </si>
  <si>
    <t>PROVISION OF HOTEL AND CATERING SERVICES</t>
  </si>
  <si>
    <t>MAJACAO CO. LTD</t>
  </si>
  <si>
    <t>SUPPLY AND DELIVERY OF FIREWOOD</t>
  </si>
  <si>
    <t>WABUSARA ENTERPRISES</t>
  </si>
  <si>
    <t>ABORI  AGENCIES LTD</t>
  </si>
  <si>
    <t>SUPPLY AND DELIVERY OF FIREWOOD AND CHARCOAL</t>
  </si>
  <si>
    <t>OLUBELA SERVICES LTD</t>
  </si>
  <si>
    <t>2198, 2199</t>
  </si>
  <si>
    <t>PRIME HEALH PHARMACY</t>
  </si>
  <si>
    <t>SUPPLY AND DELIVERY OF STATIONERIES</t>
  </si>
  <si>
    <t>SOLEKID ENTERPRISES</t>
  </si>
  <si>
    <t>2196, 2197</t>
  </si>
  <si>
    <t>AFRIQUE HOTEL LTD</t>
  </si>
  <si>
    <t>SUPPLY AND DEIVERY OF FOODSTUFF</t>
  </si>
  <si>
    <t>THE STANDARD</t>
  </si>
  <si>
    <t>BOARDER PALACE HOTEL</t>
  </si>
  <si>
    <t>SUPPLY AND DELIVERY OF MEDICAL DRUGS</t>
  </si>
  <si>
    <t>SUPPLY AND DELIVERY OF PHAMACEUTICALS</t>
  </si>
  <si>
    <t>JUBAIN GENERAL SUPPLIES LIMITED</t>
  </si>
  <si>
    <t>JAIPANGY GROUP LYD</t>
  </si>
  <si>
    <t>CORNERSTONE SERVICES BUSIA LTD</t>
  </si>
  <si>
    <t>PROVISION OF SECURITY AND SAFETY SERVICES.</t>
  </si>
  <si>
    <t>SUPPLY OF FOOD STUFF</t>
  </si>
  <si>
    <t>SUPPLY AND DELIVERY OF REFINED  FUELS</t>
  </si>
  <si>
    <t>SWAMISHAMI CO LTD</t>
  </si>
  <si>
    <t>SUPPLY AND DELIVERY OF ASSORTED FURNITURE</t>
  </si>
  <si>
    <t>GOMBE STATIONERS</t>
  </si>
  <si>
    <t>SUPPLY AND DELIVERY OF MEDICAL RECORDS</t>
  </si>
  <si>
    <t>KOREXATONY LTD</t>
  </si>
  <si>
    <t>SUPPLY AND DELIVERY OF PATIENT MONITORS</t>
  </si>
  <si>
    <t>GEINEOSIS LTD</t>
  </si>
  <si>
    <t>Hashim &amp; Lesaigor Associates Advocates</t>
  </si>
  <si>
    <t>Provision of legal services</t>
  </si>
  <si>
    <t>Redseal Solutions Ltd</t>
  </si>
  <si>
    <t>Supply and delivery of toners and cartridges</t>
  </si>
  <si>
    <t>Supply and delivery of fuel, oils and lubricants</t>
  </si>
  <si>
    <t>Grand total</t>
  </si>
  <si>
    <t>Sign:…………………………</t>
  </si>
  <si>
    <t>Mr. Wafula Gypson Ojiambo</t>
  </si>
  <si>
    <t>Ms. Roselin Lumbasi</t>
  </si>
  <si>
    <t>Ag. Chief Officer - Finance</t>
  </si>
  <si>
    <t>Ag. Director Accounting Services</t>
  </si>
  <si>
    <t>CONSTRUCTION OF BUILDING</t>
  </si>
  <si>
    <t>CONSTRUCTION OF CIVIL WORKS</t>
  </si>
  <si>
    <t>SUPPLY OF GOODS</t>
  </si>
  <si>
    <t>Actual Q1 2022</t>
  </si>
  <si>
    <r>
      <t>1 (b) CONDITIONAL ALLOCATION TO LEVEL 5 HOSPITALS</t>
    </r>
    <r>
      <rPr>
        <b/>
        <sz val="11"/>
        <color theme="1"/>
        <rFont val="Times New Roman"/>
        <family val="1"/>
      </rPr>
      <t xml:space="preserve"> </t>
    </r>
  </si>
  <si>
    <t>2. PROCEEDS FROM FOREIGN GRANTS/ DEVELOPMENT PARTNERS</t>
  </si>
  <si>
    <t>3. TRANSFERS FROM NATIONAL GOVERNMENT ENTITIES</t>
  </si>
  <si>
    <t xml:space="preserve"> KShs  </t>
  </si>
  <si>
    <t>Refund from World Food Programme (WFP)</t>
  </si>
  <si>
    <t>Reimbursement of Audit Fees</t>
  </si>
  <si>
    <t>Reimbursement on Messing Charges (UNICEF)</t>
  </si>
  <si>
    <t>Reimbursement from World Bank – ECD</t>
  </si>
  <si>
    <t>Reimbursement from Individuals&amp; Private Organisations</t>
  </si>
  <si>
    <t>Reimbursement from Local Government Authorities</t>
  </si>
  <si>
    <t>Reimbursement from Statutory Organisations</t>
  </si>
  <si>
    <t>Reimbursement within Central Government</t>
  </si>
  <si>
    <t>Reimbursement Using Bonds</t>
  </si>
  <si>
    <t>               7. REIMBURSEMENTS AND REFUNDS</t>
  </si>
  <si>
    <t>Returns of Equity Holdings in Domestic Organisations</t>
  </si>
  <si>
    <t>Returns of Equity Holdings in International Organisations</t>
  </si>
  <si>
    <t>8            RETURNS OF EQUITY HOLDINGS</t>
  </si>
  <si>
    <t>9. COUNTY OWN GENERATED REVENUE</t>
  </si>
  <si>
    <t>10. REFUNDS TO CRF ACCOUNT</t>
  </si>
  <si>
    <t>11. COMPENSATION OF EMPLOYEES</t>
  </si>
  <si>
    <t>12. USE OF GOODS AND SERVICES</t>
  </si>
  <si>
    <t xml:space="preserve">13. SUBSIDIES </t>
  </si>
  <si>
    <t>14. TRANSFERS TO OTHER GOVERNMENT ENTITIES</t>
  </si>
  <si>
    <t>15. OTHER GRANTS AND TRANSFERS</t>
  </si>
  <si>
    <t>16. SOCIAL SECURITY BENEFITS</t>
  </si>
  <si>
    <t xml:space="preserve">17. ACQUISITION OF ASSETS </t>
  </si>
  <si>
    <t xml:space="preserve">18. FINANCE COSTS </t>
  </si>
  <si>
    <t xml:space="preserve">19. REPAYMENT OF PRINCIPAL ON DOMESTIC &amp; FOREIGN BORROWING </t>
  </si>
  <si>
    <t>20. OTHER PAYMENTS</t>
  </si>
  <si>
    <t>21A. BANK ACCOUNTS</t>
  </si>
  <si>
    <t>21B. CASH IN HAND</t>
  </si>
  <si>
    <t xml:space="preserve">22. ACCOUNTS RECEIVABLE </t>
  </si>
  <si>
    <t>Governors</t>
  </si>
  <si>
    <t>County secretary</t>
  </si>
  <si>
    <t>Deputy governor</t>
  </si>
  <si>
    <t>Department</t>
  </si>
  <si>
    <t>Breakdown of imprest and salary advance per department</t>
  </si>
  <si>
    <t>audited</t>
  </si>
  <si>
    <t>Imprest</t>
  </si>
  <si>
    <t>Education and Vocational Training</t>
  </si>
  <si>
    <t>-</t>
  </si>
  <si>
    <t>Health and Sanitation</t>
  </si>
  <si>
    <t>Office of the Governor</t>
  </si>
  <si>
    <t>Public Works, Infrastructure and Energy</t>
  </si>
  <si>
    <t xml:space="preserve">Sub-Total </t>
  </si>
  <si>
    <t>Salary advance</t>
  </si>
  <si>
    <t xml:space="preserve">Grand Total </t>
  </si>
  <si>
    <t xml:space="preserve">23. ACCOUNTS PAYABLE </t>
  </si>
  <si>
    <t>24. FUND BALANCE BROUGHT FORWARD</t>
  </si>
  <si>
    <t xml:space="preserve">Description </t>
  </si>
  <si>
    <r>
      <t>Opening Account Receivables as at 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July 2022 (A)</t>
    </r>
  </si>
  <si>
    <r>
      <t>Opening Accounts Payables as at 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July 2022 (A)</t>
    </r>
  </si>
  <si>
    <t>Change in Accounts payables (C=B-A)</t>
  </si>
  <si>
    <t>Change in Account Receivables (C=B-A)</t>
  </si>
  <si>
    <t>26. CHANGES IN RECEIVABLE</t>
  </si>
  <si>
    <t xml:space="preserve">25.  PRIOR QUARTER ADJUSTMENTS                                  </t>
  </si>
  <si>
    <t xml:space="preserve">27. CHANGES IN ACCOUNTS PAYABLES </t>
  </si>
  <si>
    <t>Senior management</t>
  </si>
  <si>
    <t>Middle management</t>
  </si>
  <si>
    <t>Unionisable employees</t>
  </si>
  <si>
    <t>Others</t>
  </si>
  <si>
    <t xml:space="preserve">2: PENDING STAFF PAYABLES                                    </t>
  </si>
  <si>
    <t xml:space="preserve">3:  OTHER PENDING PAYABLES </t>
  </si>
  <si>
    <t>Name of Bank, Account No. &amp; currency</t>
  </si>
  <si>
    <t>Amount in bank account currency*</t>
  </si>
  <si>
    <t xml:space="preserve"> Ex. rate (if in foreign currency)</t>
  </si>
  <si>
    <t>KCB Revenue Collection Account No. 1140758017</t>
  </si>
  <si>
    <t>4. DISCLOSURE OF BALANCES IN REVENUE COLLECTION ACCOUNTS</t>
  </si>
  <si>
    <t>ANNEX 2 - ANALYSIS OF TRANSFERS FROM THE EXCHEQUER</t>
  </si>
  <si>
    <t>Name</t>
  </si>
  <si>
    <t>Brief Transaction Description</t>
  </si>
  <si>
    <t>Original Amount</t>
  </si>
  <si>
    <t>Date Payable Contracted</t>
  </si>
  <si>
    <t>Amount Paid To-Date</t>
  </si>
  <si>
    <t>Outstanding Balance</t>
  </si>
  <si>
    <t>for the period</t>
  </si>
  <si>
    <t>a</t>
  </si>
  <si>
    <t>b</t>
  </si>
  <si>
    <t>Amounts due to National Govt Entities</t>
  </si>
  <si>
    <t>Sub-Total</t>
  </si>
  <si>
    <t>Amounts due to County Govt Entities</t>
  </si>
  <si>
    <t>Amounts due to Third Parties</t>
  </si>
  <si>
    <t>Grand Total</t>
  </si>
  <si>
    <t>ANNEX 5- ANALYSIS OF OTHER PENDING PAYABLES</t>
  </si>
  <si>
    <t xml:space="preserve">Others </t>
  </si>
  <si>
    <t>Transfers from national governemnt entities</t>
  </si>
  <si>
    <t>Reimbursment and refunds</t>
  </si>
  <si>
    <t>Reurns of equity holdings</t>
  </si>
  <si>
    <t>21A</t>
  </si>
  <si>
    <t>21B</t>
  </si>
  <si>
    <t xml:space="preserve">Increase)/ Decrease in Receivables </t>
  </si>
  <si>
    <t>Increase/ (Decrease) in payables</t>
  </si>
  <si>
    <t>FOR THE QUARTER ENDED 31ST DECEMBER 2022</t>
  </si>
  <si>
    <t>Q2</t>
  </si>
  <si>
    <t xml:space="preserve"> OUTSTANDING PENDING BILL AS AT 30/6/22 </t>
  </si>
  <si>
    <t xml:space="preserve"> AMOUNT PAID (Ksh) </t>
  </si>
  <si>
    <t xml:space="preserve"> OUTSTANDING PENDING BILLS AMOUNT AS AT 31/12/2022 </t>
  </si>
  <si>
    <t xml:space="preserve"> A </t>
  </si>
  <si>
    <t xml:space="preserve"> B </t>
  </si>
  <si>
    <t xml:space="preserve"> C=A-B </t>
  </si>
  <si>
    <t>Borehole Drilling And Installation Of Hand Pump.,  Lwero Village And Maintenance Of 3 No. Springs  - Ward Wide – Osodo,, Siwongo  And, Namalenga</t>
  </si>
  <si>
    <t xml:space="preserve"> 15/12/2015 </t>
  </si>
  <si>
    <t xml:space="preserve"> Purchase Of Land Parcel No. Bukhayo/Lupida/3315 And Bukhayo/Lupida 3316-Lupida Polytechnic </t>
  </si>
  <si>
    <t>###########</t>
  </si>
  <si>
    <t xml:space="preserve"> Provision Of Breakfast And Lunches </t>
  </si>
  <si>
    <t xml:space="preserve"> BRIMATON BUSINESS CONSTRUCTION LTD </t>
  </si>
  <si>
    <t>Caroline Wafula</t>
  </si>
  <si>
    <t>Education</t>
  </si>
  <si>
    <t>Crescent Mangeni</t>
  </si>
  <si>
    <t>Lands</t>
  </si>
  <si>
    <t>Deputy Governor</t>
  </si>
  <si>
    <t>Matini Clinton</t>
  </si>
  <si>
    <t>Ferdinant Wangara</t>
  </si>
  <si>
    <t>Everlyne Diana Juma</t>
  </si>
  <si>
    <t>Governor</t>
  </si>
  <si>
    <t>Samson Khachina</t>
  </si>
  <si>
    <t>Culture</t>
  </si>
  <si>
    <t>William Otuol Picha</t>
  </si>
  <si>
    <t>Agriculture</t>
  </si>
  <si>
    <t>Annelily Bwire</t>
  </si>
  <si>
    <t>Finance</t>
  </si>
  <si>
    <t>Thomas Wanga</t>
  </si>
  <si>
    <t>Anne Achieno</t>
  </si>
  <si>
    <t>George Buoga</t>
  </si>
  <si>
    <t>Evans Wangata</t>
  </si>
  <si>
    <t>Isaac Enaga</t>
  </si>
  <si>
    <t>2nd Quarter</t>
  </si>
  <si>
    <t xml:space="preserve">                                                                                          COUNTY GOVERNMENT OF BUSIA</t>
  </si>
  <si>
    <t>BUDGET FY 2022/23</t>
  </si>
  <si>
    <t>1st Quarter</t>
  </si>
  <si>
    <t>Dec</t>
  </si>
  <si>
    <t xml:space="preserve"> 2022 - 2023</t>
  </si>
  <si>
    <t xml:space="preserve"> 2021 - 2022</t>
  </si>
  <si>
    <t>Hospital user fees</t>
  </si>
  <si>
    <t xml:space="preserve">Market fees </t>
  </si>
  <si>
    <t>Produce cess</t>
  </si>
  <si>
    <t>Totals</t>
  </si>
  <si>
    <t>COUNTY GOVERNMENT OF BUSIA.</t>
  </si>
  <si>
    <t xml:space="preserve">BUDGET EXECUTION BY PROGRAMMES AND SUB-PROGRAMMES </t>
  </si>
  <si>
    <t xml:space="preserve">PROGRAMME &amp; SUB-PROGRAMME PERFORMANCE REPORT (FINANCIALS)  </t>
  </si>
  <si>
    <t>Quarter 2, FY 2022/23 (As at 31st December 2022)</t>
  </si>
  <si>
    <t>DEPARTMENT</t>
  </si>
  <si>
    <t>Programme</t>
  </si>
  <si>
    <t>Sub-programme</t>
  </si>
  <si>
    <t>Approved Estimates FY 2022/23</t>
  </si>
  <si>
    <t>Actual  Expenditure Q2 FY  2022/23</t>
  </si>
  <si>
    <t>Variance</t>
  </si>
  <si>
    <t>Absorption Rate (% Total Expenditure to Approved Estimates)</t>
  </si>
  <si>
    <t>KShs</t>
  </si>
  <si>
    <t>Agriculture, Livestock and Fisheries</t>
  </si>
  <si>
    <r>
      <t>CP 1:</t>
    </r>
    <r>
      <rPr>
        <sz val="12"/>
        <color indexed="8"/>
        <rFont val="Times New Roman"/>
        <family val="1"/>
      </rPr>
      <t xml:space="preserve">  General Administration and support services</t>
    </r>
  </si>
  <si>
    <r>
      <t>CSP 1.1:</t>
    </r>
    <r>
      <rPr>
        <sz val="12"/>
        <color indexed="8"/>
        <rFont val="Times New Roman"/>
        <family val="1"/>
      </rPr>
      <t xml:space="preserve"> Administrative support service</t>
    </r>
  </si>
  <si>
    <r>
      <t>CP 2:</t>
    </r>
    <r>
      <rPr>
        <sz val="12"/>
        <color indexed="8"/>
        <rFont val="Times New Roman"/>
        <family val="1"/>
      </rPr>
      <t xml:space="preserve"> Land use and  management</t>
    </r>
  </si>
  <si>
    <r>
      <t>CSP 2.1:</t>
    </r>
    <r>
      <rPr>
        <sz val="12"/>
        <color indexed="8"/>
        <rFont val="Times New Roman"/>
        <family val="1"/>
      </rPr>
      <t xml:space="preserve"> Agricultural mechanization</t>
    </r>
  </si>
  <si>
    <r>
      <t>CP 3:</t>
    </r>
    <r>
      <rPr>
        <sz val="12"/>
        <color indexed="8"/>
        <rFont val="Times New Roman"/>
        <family val="1"/>
      </rPr>
      <t xml:space="preserve"> Crop production and Management</t>
    </r>
  </si>
  <si>
    <r>
      <t>CSP 3.1</t>
    </r>
    <r>
      <rPr>
        <sz val="12"/>
        <color indexed="8"/>
        <rFont val="Times New Roman"/>
        <family val="1"/>
      </rPr>
      <t xml:space="preserve"> Input support services</t>
    </r>
  </si>
  <si>
    <r>
      <t>CSP 3.2:</t>
    </r>
    <r>
      <rPr>
        <sz val="12"/>
        <color indexed="8"/>
        <rFont val="Times New Roman"/>
        <family val="1"/>
      </rPr>
      <t xml:space="preserve"> Crop development</t>
    </r>
  </si>
  <si>
    <r>
      <t>CSP 3.3</t>
    </r>
    <r>
      <rPr>
        <sz val="12"/>
        <color indexed="8"/>
        <rFont val="Times New Roman"/>
        <family val="1"/>
      </rPr>
      <t>: Crop protection</t>
    </r>
  </si>
  <si>
    <r>
      <t>CP 4:</t>
    </r>
    <r>
      <rPr>
        <sz val="12"/>
        <color indexed="8"/>
        <rFont val="Times New Roman"/>
        <family val="1"/>
      </rPr>
      <t xml:space="preserve"> Agricultural Training  and Extension Services</t>
    </r>
  </si>
  <si>
    <r>
      <t>CSP 4.1:</t>
    </r>
    <r>
      <rPr>
        <sz val="12"/>
        <color indexed="8"/>
        <rFont val="Times New Roman"/>
        <family val="1"/>
      </rPr>
      <t xml:space="preserve"> Agriculture extension services</t>
    </r>
  </si>
  <si>
    <r>
      <t>CSP 4.2:</t>
    </r>
    <r>
      <rPr>
        <sz val="12"/>
        <color indexed="8"/>
        <rFont val="Times New Roman"/>
        <family val="1"/>
      </rPr>
      <t xml:space="preserve"> Agricultural Training services</t>
    </r>
  </si>
  <si>
    <r>
      <t>CP 5:</t>
    </r>
    <r>
      <rPr>
        <sz val="12"/>
        <color indexed="8"/>
        <rFont val="Times New Roman"/>
        <family val="1"/>
      </rPr>
      <t xml:space="preserve"> Kenya Climate SMART Agriculture program</t>
    </r>
  </si>
  <si>
    <r>
      <t>CSP 5.1:</t>
    </r>
    <r>
      <rPr>
        <sz val="12"/>
        <color indexed="8"/>
        <rFont val="Times New Roman"/>
        <family val="1"/>
      </rPr>
      <t xml:space="preserve"> Kenya Climate SMART</t>
    </r>
  </si>
  <si>
    <r>
      <t xml:space="preserve">CP 6: </t>
    </r>
    <r>
      <rPr>
        <sz val="12"/>
        <color rgb="FF000000"/>
        <rFont val="Times New Roman"/>
        <family val="1"/>
      </rPr>
      <t>Agribusiness and agricultural Value chain Development</t>
    </r>
  </si>
  <si>
    <r>
      <t xml:space="preserve">CSP 6.1: </t>
    </r>
    <r>
      <rPr>
        <sz val="12"/>
        <color rgb="FF000000"/>
        <rFont val="Times New Roman"/>
        <family val="1"/>
      </rPr>
      <t>Value addition</t>
    </r>
  </si>
  <si>
    <r>
      <rPr>
        <b/>
        <sz val="12"/>
        <color rgb="FF000000"/>
        <rFont val="Times New Roman"/>
        <family val="1"/>
      </rPr>
      <t>CP 7:</t>
    </r>
    <r>
      <rPr>
        <sz val="12"/>
        <color rgb="FF000000"/>
        <rFont val="Times New Roman"/>
        <family val="1"/>
      </rPr>
      <t xml:space="preserve"> Agricultural Financial and Investment services </t>
    </r>
  </si>
  <si>
    <r>
      <rPr>
        <b/>
        <sz val="12"/>
        <color rgb="FF000000"/>
        <rFont val="Times New Roman"/>
        <family val="1"/>
      </rPr>
      <t>CSP 7.1:</t>
    </r>
    <r>
      <rPr>
        <sz val="12"/>
        <color rgb="FF000000"/>
        <rFont val="Times New Roman"/>
        <family val="1"/>
      </rPr>
      <t xml:space="preserve"> Agriculture development fund</t>
    </r>
  </si>
  <si>
    <r>
      <rPr>
        <b/>
        <sz val="12"/>
        <color rgb="FF000000"/>
        <rFont val="Times New Roman"/>
        <family val="1"/>
      </rPr>
      <t>CP 8:</t>
    </r>
    <r>
      <rPr>
        <sz val="12"/>
        <color rgb="FF000000"/>
        <rFont val="Times New Roman"/>
        <family val="1"/>
      </rPr>
      <t xml:space="preserve"> Fisheries and Aquaculture Resource  Development</t>
    </r>
  </si>
  <si>
    <r>
      <rPr>
        <b/>
        <sz val="12"/>
        <color rgb="FF000000"/>
        <rFont val="Times New Roman"/>
        <family val="1"/>
      </rPr>
      <t>CSP 8.1:</t>
    </r>
    <r>
      <rPr>
        <sz val="12"/>
        <color rgb="FF000000"/>
        <rFont val="Times New Roman"/>
        <family val="1"/>
      </rPr>
      <t xml:space="preserve"> Aquaculture development</t>
    </r>
  </si>
  <si>
    <r>
      <rPr>
        <b/>
        <sz val="12"/>
        <color rgb="FF000000"/>
        <rFont val="Times New Roman"/>
        <family val="1"/>
      </rPr>
      <t>CSP 8.2:</t>
    </r>
    <r>
      <rPr>
        <sz val="12"/>
        <color rgb="FF000000"/>
        <rFont val="Times New Roman"/>
        <family val="1"/>
      </rPr>
      <t xml:space="preserve"> Fisheries training infrastructure development</t>
    </r>
  </si>
  <si>
    <r>
      <rPr>
        <b/>
        <sz val="12"/>
        <color rgb="FF000000"/>
        <rFont val="Times New Roman"/>
        <family val="1"/>
      </rPr>
      <t>CP 9:</t>
    </r>
    <r>
      <rPr>
        <sz val="12"/>
        <color rgb="FF000000"/>
        <rFont val="Times New Roman"/>
        <family val="1"/>
      </rPr>
      <t xml:space="preserve"> Livestock Production Development</t>
    </r>
  </si>
  <si>
    <r>
      <t xml:space="preserve">CSP 9.1: </t>
    </r>
    <r>
      <rPr>
        <sz val="12"/>
        <color rgb="FF000000"/>
        <rFont val="Times New Roman"/>
        <family val="1"/>
      </rPr>
      <t>Livestock production improvement</t>
    </r>
  </si>
  <si>
    <r>
      <t xml:space="preserve">CSP 9.2: </t>
    </r>
    <r>
      <rPr>
        <sz val="12"/>
        <color rgb="FF000000"/>
        <rFont val="Times New Roman"/>
        <family val="1"/>
      </rPr>
      <t>Livestock Extension</t>
    </r>
  </si>
  <si>
    <r>
      <rPr>
        <b/>
        <sz val="12"/>
        <color rgb="FF000000"/>
        <rFont val="Times New Roman"/>
        <family val="1"/>
      </rPr>
      <t xml:space="preserve">CP 10: </t>
    </r>
    <r>
      <rPr>
        <sz val="12"/>
        <color rgb="FF000000"/>
        <rFont val="Times New Roman"/>
        <family val="1"/>
      </rPr>
      <t>Veterinary health services</t>
    </r>
  </si>
  <si>
    <r>
      <rPr>
        <b/>
        <sz val="12"/>
        <color rgb="FF000000"/>
        <rFont val="Times New Roman"/>
        <family val="1"/>
      </rPr>
      <t xml:space="preserve">CSP 10.1: </t>
    </r>
    <r>
      <rPr>
        <sz val="12"/>
        <color rgb="FF000000"/>
        <rFont val="Times New Roman"/>
        <family val="1"/>
      </rPr>
      <t>Veterinary Disease control</t>
    </r>
  </si>
  <si>
    <r>
      <rPr>
        <b/>
        <sz val="12"/>
        <color rgb="FF000000"/>
        <rFont val="Times New Roman"/>
        <family val="1"/>
      </rPr>
      <t>CSP 10.2:</t>
    </r>
    <r>
      <rPr>
        <sz val="12"/>
        <color rgb="FF000000"/>
        <rFont val="Times New Roman"/>
        <family val="1"/>
      </rPr>
      <t xml:space="preserve"> AI services</t>
    </r>
  </si>
  <si>
    <r>
      <rPr>
        <b/>
        <sz val="12"/>
        <color rgb="FF000000"/>
        <rFont val="Times New Roman"/>
        <family val="1"/>
      </rPr>
      <t xml:space="preserve">CSP 10.3: </t>
    </r>
    <r>
      <rPr>
        <sz val="12"/>
        <color rgb="FF000000"/>
        <rFont val="Times New Roman"/>
        <family val="1"/>
      </rPr>
      <t>Meat inspection services</t>
    </r>
  </si>
  <si>
    <r>
      <rPr>
        <b/>
        <sz val="12"/>
        <color rgb="FF000000"/>
        <rFont val="Times New Roman"/>
        <family val="1"/>
      </rPr>
      <t xml:space="preserve">CSP 10.4: </t>
    </r>
    <r>
      <rPr>
        <sz val="12"/>
        <color rgb="FF000000"/>
        <rFont val="Times New Roman"/>
        <family val="1"/>
      </rPr>
      <t>Veterinary Extension</t>
    </r>
  </si>
  <si>
    <r>
      <t xml:space="preserve">CP 11: </t>
    </r>
    <r>
      <rPr>
        <sz val="12"/>
        <color indexed="8"/>
        <rFont val="Times New Roman"/>
        <family val="1"/>
      </rPr>
      <t>Other projects</t>
    </r>
  </si>
  <si>
    <r>
      <t>CSP 11.1:</t>
    </r>
    <r>
      <rPr>
        <sz val="12"/>
        <color indexed="8"/>
        <rFont val="Times New Roman"/>
        <family val="1"/>
      </rPr>
      <t xml:space="preserve"> Other Development projects</t>
    </r>
  </si>
  <si>
    <t xml:space="preserve">Trade, Investment, Industry and Cooperatives </t>
  </si>
  <si>
    <r>
      <t>CP 12:</t>
    </r>
    <r>
      <rPr>
        <sz val="12"/>
        <color indexed="8"/>
        <rFont val="Times New Roman"/>
        <family val="1"/>
      </rPr>
      <t xml:space="preserve">  General Administration and support services</t>
    </r>
  </si>
  <si>
    <r>
      <t>CSP 12.1:</t>
    </r>
    <r>
      <rPr>
        <sz val="12"/>
        <color indexed="8"/>
        <rFont val="Times New Roman"/>
        <family val="1"/>
      </rPr>
      <t xml:space="preserve"> Administrative support service</t>
    </r>
  </si>
  <si>
    <r>
      <t>CP 13:</t>
    </r>
    <r>
      <rPr>
        <sz val="12"/>
        <color rgb="FF000000"/>
        <rFont val="Times New Roman"/>
        <family val="1"/>
      </rPr>
      <t xml:space="preserve"> Trade Development </t>
    </r>
  </si>
  <si>
    <r>
      <t xml:space="preserve">CSP 13.1: </t>
    </r>
    <r>
      <rPr>
        <sz val="12"/>
        <color rgb="FF000000"/>
        <rFont val="Times New Roman"/>
        <family val="1"/>
      </rPr>
      <t>Busia county trade development fund</t>
    </r>
  </si>
  <si>
    <r>
      <t xml:space="preserve">CSP 13.2:  </t>
    </r>
    <r>
      <rPr>
        <sz val="12"/>
        <color rgb="FF000000"/>
        <rFont val="Times New Roman"/>
        <family val="1"/>
      </rPr>
      <t>Market modernization and development</t>
    </r>
  </si>
  <si>
    <r>
      <t>CP 14</t>
    </r>
    <r>
      <rPr>
        <sz val="12"/>
        <color indexed="8"/>
        <rFont val="Times New Roman"/>
        <family val="1"/>
      </rPr>
      <t>: Fair Trade practices</t>
    </r>
  </si>
  <si>
    <r>
      <t xml:space="preserve">CSP 14.1: </t>
    </r>
    <r>
      <rPr>
        <sz val="12"/>
        <color indexed="8"/>
        <rFont val="Times New Roman"/>
        <family val="1"/>
      </rPr>
      <t>Weights and measures.</t>
    </r>
  </si>
  <si>
    <r>
      <t>CP 15:</t>
    </r>
    <r>
      <rPr>
        <sz val="12"/>
        <color indexed="8"/>
        <rFont val="Times New Roman"/>
        <family val="1"/>
      </rPr>
      <t xml:space="preserve"> Cooperative development</t>
    </r>
  </si>
  <si>
    <r>
      <rPr>
        <b/>
        <sz val="12"/>
        <color rgb="FF000000"/>
        <rFont val="Times New Roman"/>
        <family val="1"/>
      </rPr>
      <t xml:space="preserve">CSP 15.1: </t>
    </r>
    <r>
      <rPr>
        <sz val="12"/>
        <color rgb="FF000000"/>
        <rFont val="Times New Roman"/>
        <family val="1"/>
      </rPr>
      <t>Busia county cooperative enterprise development fund</t>
    </r>
  </si>
  <si>
    <r>
      <t xml:space="preserve">CP 16: </t>
    </r>
    <r>
      <rPr>
        <sz val="12"/>
        <color indexed="8"/>
        <rFont val="Times New Roman"/>
        <family val="1"/>
      </rPr>
      <t>Other projects</t>
    </r>
  </si>
  <si>
    <r>
      <t>CSP 16.1:</t>
    </r>
    <r>
      <rPr>
        <sz val="12"/>
        <color indexed="8"/>
        <rFont val="Times New Roman"/>
        <family val="1"/>
      </rPr>
      <t xml:space="preserve"> Other Development projects</t>
    </r>
  </si>
  <si>
    <r>
      <t>CP 17:</t>
    </r>
    <r>
      <rPr>
        <sz val="12"/>
        <color indexed="8"/>
        <rFont val="Times New Roman"/>
        <family val="1"/>
      </rPr>
      <t xml:space="preserve">  General Administration and support services</t>
    </r>
  </si>
  <si>
    <r>
      <t>CSP 17.1:</t>
    </r>
    <r>
      <rPr>
        <sz val="12"/>
        <color indexed="8"/>
        <rFont val="Times New Roman"/>
        <family val="1"/>
      </rPr>
      <t xml:space="preserve"> Administrative support service</t>
    </r>
  </si>
  <si>
    <r>
      <t xml:space="preserve">CP 18: </t>
    </r>
    <r>
      <rPr>
        <sz val="12"/>
        <color rgb="FF000000"/>
        <rFont val="Times New Roman"/>
        <family val="1"/>
      </rPr>
      <t>Early Childhood Development Education (Basic Education)</t>
    </r>
  </si>
  <si>
    <r>
      <t xml:space="preserve">CSP 18.1: </t>
    </r>
    <r>
      <rPr>
        <sz val="12"/>
        <color rgb="FF000000"/>
        <rFont val="Times New Roman"/>
        <family val="1"/>
      </rPr>
      <t>Improvement of infrastructure in E.C.D.E Centres</t>
    </r>
  </si>
  <si>
    <r>
      <t>CSP 18.2:</t>
    </r>
    <r>
      <rPr>
        <sz val="12"/>
        <color rgb="FF000000"/>
        <rFont val="Times New Roman"/>
        <family val="1"/>
      </rPr>
      <t xml:space="preserve"> E.C.D.E Capitation</t>
    </r>
  </si>
  <si>
    <r>
      <t>CP 19:</t>
    </r>
    <r>
      <rPr>
        <sz val="12"/>
        <color indexed="8"/>
        <rFont val="Times New Roman"/>
        <family val="1"/>
      </rPr>
      <t>Technical/ vocational training development</t>
    </r>
  </si>
  <si>
    <r>
      <t>CSP 19.1:</t>
    </r>
    <r>
      <rPr>
        <sz val="12"/>
        <color indexed="8"/>
        <rFont val="Times New Roman"/>
        <family val="1"/>
      </rPr>
      <t xml:space="preserve"> Infrastructure development</t>
    </r>
  </si>
  <si>
    <r>
      <t>CP 20:</t>
    </r>
    <r>
      <rPr>
        <sz val="12"/>
        <color indexed="8"/>
        <rFont val="Times New Roman"/>
        <family val="1"/>
      </rPr>
      <t xml:space="preserve"> Education support</t>
    </r>
  </si>
  <si>
    <r>
      <t xml:space="preserve">CSP 20.1: </t>
    </r>
    <r>
      <rPr>
        <sz val="12"/>
        <color indexed="8"/>
        <rFont val="Times New Roman"/>
        <family val="1"/>
      </rPr>
      <t>Education support scheme</t>
    </r>
  </si>
  <si>
    <r>
      <t xml:space="preserve">CP 21: </t>
    </r>
    <r>
      <rPr>
        <sz val="12"/>
        <color indexed="8"/>
        <rFont val="Times New Roman"/>
        <family val="1"/>
      </rPr>
      <t>Other projects</t>
    </r>
  </si>
  <si>
    <r>
      <t>CSP 21.1:</t>
    </r>
    <r>
      <rPr>
        <sz val="12"/>
        <color indexed="8"/>
        <rFont val="Times New Roman"/>
        <family val="1"/>
      </rPr>
      <t xml:space="preserve"> Other Development projects</t>
    </r>
  </si>
  <si>
    <t xml:space="preserve"> Finance and Economic planning </t>
  </si>
  <si>
    <r>
      <t>CP 22:</t>
    </r>
    <r>
      <rPr>
        <sz val="12"/>
        <color indexed="8"/>
        <rFont val="Times New Roman"/>
        <family val="1"/>
      </rPr>
      <t xml:space="preserve"> General Administration and support services</t>
    </r>
  </si>
  <si>
    <r>
      <t xml:space="preserve">CSP 22.1: </t>
    </r>
    <r>
      <rPr>
        <sz val="12"/>
        <color indexed="8"/>
        <rFont val="Times New Roman"/>
        <family val="1"/>
      </rPr>
      <t>Administrative support service</t>
    </r>
  </si>
  <si>
    <r>
      <t>CP 23:</t>
    </r>
    <r>
      <rPr>
        <sz val="12"/>
        <color indexed="8"/>
        <rFont val="Times New Roman"/>
        <family val="1"/>
      </rPr>
      <t xml:space="preserve"> Financial management control and development</t>
    </r>
  </si>
  <si>
    <r>
      <t>CSP 23.1:</t>
    </r>
    <r>
      <rPr>
        <sz val="12"/>
        <color indexed="8"/>
        <rFont val="Times New Roman"/>
        <family val="1"/>
      </rPr>
      <t xml:space="preserve"> Revenue generation services</t>
    </r>
  </si>
  <si>
    <r>
      <t>CP 24:</t>
    </r>
    <r>
      <rPr>
        <sz val="12"/>
        <color indexed="8"/>
        <rFont val="Times New Roman"/>
        <family val="1"/>
      </rPr>
      <t xml:space="preserve"> Infrastructure Development</t>
    </r>
  </si>
  <si>
    <r>
      <t>CSP 24.1:</t>
    </r>
    <r>
      <rPr>
        <sz val="12"/>
        <color indexed="8"/>
        <rFont val="Times New Roman"/>
        <family val="1"/>
      </rPr>
      <t xml:space="preserve"> Construction and Renovation</t>
    </r>
  </si>
  <si>
    <r>
      <t xml:space="preserve">CP 25: </t>
    </r>
    <r>
      <rPr>
        <sz val="12"/>
        <color indexed="8"/>
        <rFont val="Times New Roman"/>
        <family val="1"/>
      </rPr>
      <t>Other projects</t>
    </r>
  </si>
  <si>
    <r>
      <t>CSP 25.1:</t>
    </r>
    <r>
      <rPr>
        <sz val="12"/>
        <color indexed="8"/>
        <rFont val="Times New Roman"/>
        <family val="1"/>
      </rPr>
      <t xml:space="preserve"> Other Development projects</t>
    </r>
  </si>
  <si>
    <t xml:space="preserve"> Sports, Culture and Social Services</t>
  </si>
  <si>
    <r>
      <t>CP 26:</t>
    </r>
    <r>
      <rPr>
        <sz val="12"/>
        <color indexed="8"/>
        <rFont val="Times New Roman"/>
        <family val="1"/>
      </rPr>
      <t>General Administration and support services</t>
    </r>
  </si>
  <si>
    <r>
      <t xml:space="preserve">CSP 26.1: </t>
    </r>
    <r>
      <rPr>
        <sz val="12"/>
        <color indexed="8"/>
        <rFont val="Times New Roman"/>
        <family val="1"/>
      </rPr>
      <t>Administrative support service</t>
    </r>
  </si>
  <si>
    <r>
      <t>CP 27:</t>
    </r>
    <r>
      <rPr>
        <sz val="12"/>
        <color indexed="8"/>
        <rFont val="Times New Roman"/>
        <family val="1"/>
      </rPr>
      <t xml:space="preserve"> Social services</t>
    </r>
  </si>
  <si>
    <r>
      <t>CSP 27.1:</t>
    </r>
    <r>
      <rPr>
        <sz val="12"/>
        <color indexed="8"/>
        <rFont val="Times New Roman"/>
        <family val="1"/>
      </rPr>
      <t xml:space="preserve"> infrastructural development</t>
    </r>
  </si>
  <si>
    <r>
      <t>CP 28</t>
    </r>
    <r>
      <rPr>
        <sz val="12"/>
        <color indexed="8"/>
        <rFont val="Times New Roman"/>
        <family val="1"/>
      </rPr>
      <t>: Youth Empowerment and development</t>
    </r>
  </si>
  <si>
    <r>
      <t xml:space="preserve">CSP 28.1 </t>
    </r>
    <r>
      <rPr>
        <sz val="12"/>
        <color indexed="8"/>
        <rFont val="Times New Roman"/>
        <family val="1"/>
      </rPr>
      <t>Equipping and Operationalization of youth empowerment</t>
    </r>
  </si>
  <si>
    <r>
      <rPr>
        <b/>
        <sz val="12"/>
        <color rgb="FF000000"/>
        <rFont val="Times New Roman"/>
        <family val="1"/>
      </rPr>
      <t>CP 29</t>
    </r>
    <r>
      <rPr>
        <sz val="12"/>
        <color rgb="FF000000"/>
        <rFont val="Times New Roman"/>
        <family val="1"/>
      </rPr>
      <t>: Promotion and development of sports</t>
    </r>
  </si>
  <si>
    <r>
      <rPr>
        <b/>
        <sz val="12"/>
        <color rgb="FF000000"/>
        <rFont val="Times New Roman"/>
        <family val="1"/>
      </rPr>
      <t>CSP 29.1:</t>
    </r>
    <r>
      <rPr>
        <sz val="12"/>
        <color rgb="FF000000"/>
        <rFont val="Times New Roman"/>
        <family val="1"/>
      </rPr>
      <t xml:space="preserve"> Infrastructural development</t>
    </r>
  </si>
  <si>
    <r>
      <rPr>
        <b/>
        <sz val="12"/>
        <color rgb="FF000000"/>
        <rFont val="Times New Roman"/>
        <family val="1"/>
      </rPr>
      <t>CSP 29.2</t>
    </r>
    <r>
      <rPr>
        <sz val="12"/>
        <color rgb="FF000000"/>
        <rFont val="Times New Roman"/>
        <family val="1"/>
      </rPr>
      <t>: sports promotion</t>
    </r>
  </si>
  <si>
    <r>
      <t>CP 30:</t>
    </r>
    <r>
      <rPr>
        <sz val="12"/>
        <color indexed="8"/>
        <rFont val="Times New Roman"/>
        <family val="1"/>
      </rPr>
      <t xml:space="preserve"> Child care and protection</t>
    </r>
  </si>
  <si>
    <r>
      <t>CSP 30.1:</t>
    </r>
    <r>
      <rPr>
        <sz val="12"/>
        <color indexed="8"/>
        <rFont val="Times New Roman"/>
        <family val="1"/>
      </rPr>
      <t xml:space="preserve"> Rehabilitation and custody</t>
    </r>
  </si>
  <si>
    <r>
      <t>CP 31</t>
    </r>
    <r>
      <rPr>
        <sz val="12"/>
        <color indexed="8"/>
        <rFont val="Times New Roman"/>
        <family val="1"/>
      </rPr>
      <t>: Promotion and development of local tourism in the county</t>
    </r>
  </si>
  <si>
    <r>
      <t>CSP 31.1:</t>
    </r>
    <r>
      <rPr>
        <sz val="12"/>
        <color indexed="8"/>
        <rFont val="Times New Roman"/>
        <family val="1"/>
      </rPr>
      <t xml:space="preserve"> Tourism development</t>
    </r>
  </si>
  <si>
    <r>
      <t>CP 32:</t>
    </r>
    <r>
      <rPr>
        <sz val="12"/>
        <color indexed="8"/>
        <rFont val="Times New Roman"/>
        <family val="1"/>
      </rPr>
      <t xml:space="preserve"> Alcoholic drinks and drugs control</t>
    </r>
  </si>
  <si>
    <r>
      <t>CSP 32.1:</t>
    </r>
    <r>
      <rPr>
        <sz val="12"/>
        <color indexed="8"/>
        <rFont val="Times New Roman"/>
        <family val="1"/>
      </rPr>
      <t xml:space="preserve"> Infrastructure development</t>
    </r>
  </si>
  <si>
    <r>
      <t xml:space="preserve">CP 33: </t>
    </r>
    <r>
      <rPr>
        <sz val="12"/>
        <color indexed="8"/>
        <rFont val="Times New Roman"/>
        <family val="1"/>
      </rPr>
      <t>Other projects</t>
    </r>
  </si>
  <si>
    <r>
      <t>CSP 33.1:</t>
    </r>
    <r>
      <rPr>
        <sz val="12"/>
        <color indexed="8"/>
        <rFont val="Times New Roman"/>
        <family val="1"/>
      </rPr>
      <t xml:space="preserve"> Other Development projects</t>
    </r>
  </si>
  <si>
    <t>Infrastructure and Energy</t>
  </si>
  <si>
    <r>
      <t>CP 34:</t>
    </r>
    <r>
      <rPr>
        <sz val="12"/>
        <color indexed="8"/>
        <rFont val="Times New Roman"/>
        <family val="1"/>
      </rPr>
      <t xml:space="preserve"> General Administration and support services</t>
    </r>
  </si>
  <si>
    <r>
      <t xml:space="preserve">CSP 34.1: </t>
    </r>
    <r>
      <rPr>
        <sz val="12"/>
        <color indexed="8"/>
        <rFont val="Times New Roman"/>
        <family val="1"/>
      </rPr>
      <t>Administrative support service</t>
    </r>
  </si>
  <si>
    <r>
      <t>CP 35:</t>
    </r>
    <r>
      <rPr>
        <sz val="12"/>
        <color indexed="8"/>
        <rFont val="Times New Roman"/>
        <family val="1"/>
      </rPr>
      <t xml:space="preserve"> Development and maintenance of roads</t>
    </r>
  </si>
  <si>
    <r>
      <t xml:space="preserve">CSP 35.1: </t>
    </r>
    <r>
      <rPr>
        <sz val="12"/>
        <color indexed="8"/>
        <rFont val="Times New Roman"/>
        <family val="1"/>
      </rPr>
      <t>Routine maintenance of roads</t>
    </r>
  </si>
  <si>
    <r>
      <t xml:space="preserve">CSP 35.2: </t>
    </r>
    <r>
      <rPr>
        <sz val="12"/>
        <color indexed="8"/>
        <rFont val="Times New Roman"/>
        <family val="1"/>
      </rPr>
      <t>Development of Roads</t>
    </r>
  </si>
  <si>
    <r>
      <t>CP 36:</t>
    </r>
    <r>
      <rPr>
        <sz val="12"/>
        <color indexed="8"/>
        <rFont val="Times New Roman"/>
        <family val="1"/>
      </rPr>
      <t xml:space="preserve"> Building Infrastructure Development</t>
    </r>
  </si>
  <si>
    <r>
      <t xml:space="preserve">CSP 36.1: </t>
    </r>
    <r>
      <rPr>
        <sz val="12"/>
        <color indexed="8"/>
        <rFont val="Times New Roman"/>
        <family val="1"/>
      </rPr>
      <t>Infrastructure Development</t>
    </r>
  </si>
  <si>
    <r>
      <t>CP 37:</t>
    </r>
    <r>
      <rPr>
        <sz val="12"/>
        <color indexed="8"/>
        <rFont val="Times New Roman"/>
        <family val="1"/>
      </rPr>
      <t xml:space="preserve"> Energy Development</t>
    </r>
  </si>
  <si>
    <r>
      <t xml:space="preserve">CSP 37.1 </t>
    </r>
    <r>
      <rPr>
        <sz val="12"/>
        <color indexed="8"/>
        <rFont val="Times New Roman"/>
        <family val="1"/>
      </rPr>
      <t>Energy Services</t>
    </r>
  </si>
  <si>
    <r>
      <t>CSP 37.1:</t>
    </r>
    <r>
      <rPr>
        <sz val="12"/>
        <color indexed="8"/>
        <rFont val="Times New Roman"/>
        <family val="1"/>
      </rPr>
      <t xml:space="preserve"> Solar Energy Exploration</t>
    </r>
  </si>
  <si>
    <r>
      <t>CP 38</t>
    </r>
    <r>
      <rPr>
        <sz val="12"/>
        <color indexed="8"/>
        <rFont val="Times New Roman"/>
        <family val="1"/>
      </rPr>
      <t>: Alternative Transport Infrastructure Development</t>
    </r>
  </si>
  <si>
    <r>
      <t xml:space="preserve">CSP 38.1: </t>
    </r>
    <r>
      <rPr>
        <sz val="12"/>
        <color indexed="8"/>
        <rFont val="Times New Roman"/>
        <family val="1"/>
      </rPr>
      <t>Road safety campaign</t>
    </r>
  </si>
  <si>
    <r>
      <t xml:space="preserve">CP 39: </t>
    </r>
    <r>
      <rPr>
        <sz val="12"/>
        <color indexed="8"/>
        <rFont val="Times New Roman"/>
        <family val="1"/>
      </rPr>
      <t>Other projects</t>
    </r>
  </si>
  <si>
    <r>
      <t>CSP 39.1:</t>
    </r>
    <r>
      <rPr>
        <sz val="12"/>
        <color indexed="8"/>
        <rFont val="Times New Roman"/>
        <family val="1"/>
      </rPr>
      <t xml:space="preserve"> Other Development projects</t>
    </r>
  </si>
  <si>
    <t>Public Service and Administration</t>
  </si>
  <si>
    <r>
      <t>CP 40:</t>
    </r>
    <r>
      <rPr>
        <sz val="12"/>
        <color indexed="8"/>
        <rFont val="Times New Roman"/>
        <family val="1"/>
      </rPr>
      <t xml:space="preserve"> General Administrative and support services</t>
    </r>
  </si>
  <si>
    <r>
      <t>CSP 40.1:</t>
    </r>
    <r>
      <rPr>
        <sz val="12"/>
        <color indexed="8"/>
        <rFont val="Times New Roman"/>
        <family val="1"/>
      </rPr>
      <t xml:space="preserve"> Administrative support services</t>
    </r>
  </si>
  <si>
    <t>Lands, Housing and Urban Development</t>
  </si>
  <si>
    <r>
      <t>CP 41:</t>
    </r>
    <r>
      <rPr>
        <sz val="12"/>
        <color indexed="8"/>
        <rFont val="Times New Roman"/>
        <family val="1"/>
      </rPr>
      <t xml:space="preserve"> General Administrative and support services</t>
    </r>
  </si>
  <si>
    <r>
      <t>CSP 41.1:</t>
    </r>
    <r>
      <rPr>
        <sz val="12"/>
        <color indexed="8"/>
        <rFont val="Times New Roman"/>
        <family val="1"/>
      </rPr>
      <t xml:space="preserve"> Administrative support services</t>
    </r>
  </si>
  <si>
    <r>
      <t xml:space="preserve">CP 42: </t>
    </r>
    <r>
      <rPr>
        <sz val="12"/>
        <color indexed="8"/>
        <rFont val="Times New Roman"/>
        <family val="1"/>
      </rPr>
      <t>County Land Administration and planning</t>
    </r>
  </si>
  <si>
    <r>
      <t>CSP 42.1:</t>
    </r>
    <r>
      <rPr>
        <sz val="12"/>
        <color indexed="8"/>
        <rFont val="Times New Roman"/>
        <family val="1"/>
      </rPr>
      <t xml:space="preserve"> Land use planning</t>
    </r>
  </si>
  <si>
    <r>
      <t xml:space="preserve">CP 43: </t>
    </r>
    <r>
      <rPr>
        <sz val="12"/>
        <color indexed="8"/>
        <rFont val="Times New Roman"/>
        <family val="1"/>
      </rPr>
      <t>Housing Development and Management</t>
    </r>
  </si>
  <si>
    <r>
      <t>CSP 43.1:</t>
    </r>
    <r>
      <rPr>
        <sz val="12"/>
        <color indexed="8"/>
        <rFont val="Times New Roman"/>
        <family val="1"/>
      </rPr>
      <t xml:space="preserve"> Housing Development</t>
    </r>
  </si>
  <si>
    <r>
      <t>CP 44:</t>
    </r>
    <r>
      <rPr>
        <sz val="12"/>
        <color indexed="8"/>
        <rFont val="Times New Roman"/>
        <family val="1"/>
      </rPr>
      <t xml:space="preserve"> Urban management and development control</t>
    </r>
  </si>
  <si>
    <r>
      <t>CSP 44.1:</t>
    </r>
    <r>
      <rPr>
        <sz val="12"/>
        <color indexed="8"/>
        <rFont val="Times New Roman"/>
        <family val="1"/>
      </rPr>
      <t xml:space="preserve"> Urban management</t>
    </r>
  </si>
  <si>
    <r>
      <t xml:space="preserve">CSP 44.2: </t>
    </r>
    <r>
      <rPr>
        <sz val="12"/>
        <color indexed="8"/>
        <rFont val="Times New Roman"/>
        <family val="1"/>
      </rPr>
      <t>Urban Development</t>
    </r>
  </si>
  <si>
    <r>
      <t xml:space="preserve">CP 45: </t>
    </r>
    <r>
      <rPr>
        <sz val="12"/>
        <color indexed="8"/>
        <rFont val="Times New Roman"/>
        <family val="1"/>
      </rPr>
      <t>Other projects</t>
    </r>
  </si>
  <si>
    <r>
      <t>CSP 45.1:</t>
    </r>
    <r>
      <rPr>
        <sz val="12"/>
        <color indexed="8"/>
        <rFont val="Times New Roman"/>
        <family val="1"/>
      </rPr>
      <t xml:space="preserve"> Other Development projects</t>
    </r>
  </si>
  <si>
    <t>Water, Irrigation, Environment and Natural Resources</t>
  </si>
  <si>
    <r>
      <t>CP 46:</t>
    </r>
    <r>
      <rPr>
        <sz val="12"/>
        <color indexed="8"/>
        <rFont val="Times New Roman"/>
        <family val="1"/>
      </rPr>
      <t xml:space="preserve"> General Administrative and support services</t>
    </r>
  </si>
  <si>
    <r>
      <t>CSP 46.1</t>
    </r>
    <r>
      <rPr>
        <sz val="12"/>
        <color indexed="8"/>
        <rFont val="Times New Roman"/>
        <family val="1"/>
      </rPr>
      <t>: Administrative support services</t>
    </r>
  </si>
  <si>
    <r>
      <t xml:space="preserve">CP 47: </t>
    </r>
    <r>
      <rPr>
        <sz val="12"/>
        <color indexed="8"/>
        <rFont val="Times New Roman"/>
        <family val="1"/>
      </rPr>
      <t>Water supply services</t>
    </r>
  </si>
  <si>
    <r>
      <t xml:space="preserve">CSP 47.1: </t>
    </r>
    <r>
      <rPr>
        <sz val="12"/>
        <color indexed="8"/>
        <rFont val="Times New Roman"/>
        <family val="1"/>
      </rPr>
      <t>Urban water supply and sewerage</t>
    </r>
  </si>
  <si>
    <r>
      <t xml:space="preserve">CSP 47.2: </t>
    </r>
    <r>
      <rPr>
        <sz val="12"/>
        <color indexed="8"/>
        <rFont val="Times New Roman"/>
        <family val="1"/>
      </rPr>
      <t>Rural water supply</t>
    </r>
  </si>
  <si>
    <r>
      <t>CP 48:</t>
    </r>
    <r>
      <rPr>
        <sz val="12"/>
        <color indexed="8"/>
        <rFont val="Times New Roman"/>
        <family val="1"/>
      </rPr>
      <t xml:space="preserve"> Environmental management and protection</t>
    </r>
  </si>
  <si>
    <r>
      <t xml:space="preserve">CSP 48.1 </t>
    </r>
    <r>
      <rPr>
        <sz val="12"/>
        <color indexed="8"/>
        <rFont val="Times New Roman"/>
        <family val="1"/>
      </rPr>
      <t>Environmental management</t>
    </r>
  </si>
  <si>
    <r>
      <t>CP 49:</t>
    </r>
    <r>
      <rPr>
        <sz val="12"/>
        <color indexed="8"/>
        <rFont val="Times New Roman"/>
        <family val="1"/>
      </rPr>
      <t xml:space="preserve"> Small holder irrigation and drainage</t>
    </r>
  </si>
  <si>
    <r>
      <t>CSP 49.1:</t>
    </r>
    <r>
      <rPr>
        <sz val="12"/>
        <color indexed="8"/>
        <rFont val="Times New Roman"/>
        <family val="1"/>
      </rPr>
      <t xml:space="preserve"> Irrigation infrastructure development</t>
    </r>
  </si>
  <si>
    <r>
      <t>CP 50:</t>
    </r>
    <r>
      <rPr>
        <sz val="12"/>
        <color indexed="8"/>
        <rFont val="Times New Roman"/>
        <family val="1"/>
      </rPr>
      <t xml:space="preserve"> Forest development and management</t>
    </r>
  </si>
  <si>
    <r>
      <t>CSP 50.1:</t>
    </r>
    <r>
      <rPr>
        <sz val="12"/>
        <color indexed="8"/>
        <rFont val="Times New Roman"/>
        <family val="1"/>
      </rPr>
      <t>Rehabilitation and Restoration degraded landscape</t>
    </r>
  </si>
  <si>
    <r>
      <t>CP 51</t>
    </r>
    <r>
      <rPr>
        <sz val="12"/>
        <color indexed="8"/>
        <rFont val="Times New Roman"/>
        <family val="1"/>
      </rPr>
      <t>: Climate Change Fund</t>
    </r>
  </si>
  <si>
    <r>
      <t xml:space="preserve">CSP 51.1: </t>
    </r>
    <r>
      <rPr>
        <sz val="12"/>
        <color indexed="8"/>
        <rFont val="Times New Roman"/>
        <family val="1"/>
      </rPr>
      <t>Financing Locally-Led Climate  Action Program( FLLOCA)</t>
    </r>
  </si>
  <si>
    <r>
      <t xml:space="preserve">CP 52: </t>
    </r>
    <r>
      <rPr>
        <sz val="12"/>
        <color indexed="8"/>
        <rFont val="Times New Roman"/>
        <family val="1"/>
      </rPr>
      <t>Other projects</t>
    </r>
  </si>
  <si>
    <r>
      <t>CSP 52.1:</t>
    </r>
    <r>
      <rPr>
        <sz val="12"/>
        <color indexed="8"/>
        <rFont val="Times New Roman"/>
        <family val="1"/>
      </rPr>
      <t xml:space="preserve"> Other Development projects</t>
    </r>
  </si>
  <si>
    <t> Health and sanitation</t>
  </si>
  <si>
    <r>
      <t>CP 53:</t>
    </r>
    <r>
      <rPr>
        <sz val="12"/>
        <color indexed="8"/>
        <rFont val="Times New Roman"/>
        <family val="1"/>
      </rPr>
      <t xml:space="preserve"> General Administration and support services</t>
    </r>
  </si>
  <si>
    <r>
      <t>CSP 53.1:</t>
    </r>
    <r>
      <rPr>
        <sz val="12"/>
        <color indexed="8"/>
        <rFont val="Times New Roman"/>
        <family val="1"/>
      </rPr>
      <t xml:space="preserve"> Administrative support service</t>
    </r>
  </si>
  <si>
    <r>
      <t>CP 54:</t>
    </r>
    <r>
      <rPr>
        <sz val="12"/>
        <color indexed="8"/>
        <rFont val="Times New Roman"/>
        <family val="1"/>
      </rPr>
      <t xml:space="preserve"> Curative Health Services</t>
    </r>
  </si>
  <si>
    <r>
      <rPr>
        <b/>
        <sz val="12"/>
        <color rgb="FF000000"/>
        <rFont val="Times New Roman"/>
        <family val="1"/>
      </rPr>
      <t>CSP 54.1</t>
    </r>
    <r>
      <rPr>
        <sz val="12"/>
        <color rgb="FF000000"/>
        <rFont val="Times New Roman"/>
        <family val="1"/>
      </rPr>
      <t>: Infrastructure development</t>
    </r>
  </si>
  <si>
    <r>
      <rPr>
        <b/>
        <sz val="12"/>
        <color rgb="FF000000"/>
        <rFont val="Times New Roman"/>
        <family val="1"/>
      </rPr>
      <t>CSP 54.2</t>
    </r>
    <r>
      <rPr>
        <sz val="12"/>
        <color rgb="FF000000"/>
        <rFont val="Times New Roman"/>
        <family val="1"/>
      </rPr>
      <t>: Hospital equipment</t>
    </r>
  </si>
  <si>
    <r>
      <rPr>
        <b/>
        <sz val="12"/>
        <color rgb="FF000000"/>
        <rFont val="Times New Roman"/>
        <family val="1"/>
      </rPr>
      <t>CSP 54.3</t>
    </r>
    <r>
      <rPr>
        <sz val="12"/>
        <color rgb="FF000000"/>
        <rFont val="Times New Roman"/>
        <family val="1"/>
      </rPr>
      <t>: Blood transfusion Services</t>
    </r>
  </si>
  <si>
    <r>
      <t xml:space="preserve">CP 55: </t>
    </r>
    <r>
      <rPr>
        <sz val="12"/>
        <color rgb="FF000000"/>
        <rFont val="Times New Roman"/>
        <family val="1"/>
      </rPr>
      <t>Preventive and Promotive Health Services</t>
    </r>
  </si>
  <si>
    <r>
      <t xml:space="preserve">CSP 55.1: </t>
    </r>
    <r>
      <rPr>
        <sz val="12"/>
        <color rgb="FF000000"/>
        <rFont val="Times New Roman"/>
        <family val="1"/>
      </rPr>
      <t>Infrastructure development</t>
    </r>
  </si>
  <si>
    <r>
      <t xml:space="preserve">CSP 55.2: </t>
    </r>
    <r>
      <rPr>
        <sz val="12"/>
        <color rgb="FF000000"/>
        <rFont val="Times New Roman"/>
        <family val="1"/>
      </rPr>
      <t>Lower level hospital equipment</t>
    </r>
  </si>
  <si>
    <r>
      <t xml:space="preserve">CSP 55.3: </t>
    </r>
    <r>
      <rPr>
        <sz val="12"/>
        <color rgb="FF000000"/>
        <rFont val="Times New Roman"/>
        <family val="1"/>
      </rPr>
      <t>Preventive Services</t>
    </r>
  </si>
  <si>
    <r>
      <t xml:space="preserve">CSP 55.4: </t>
    </r>
    <r>
      <rPr>
        <sz val="12"/>
        <color rgb="FF000000"/>
        <rFont val="Times New Roman"/>
        <family val="1"/>
      </rPr>
      <t>Health promotion unit</t>
    </r>
  </si>
  <si>
    <r>
      <t xml:space="preserve">CP 56: </t>
    </r>
    <r>
      <rPr>
        <sz val="12"/>
        <color indexed="8"/>
        <rFont val="Times New Roman"/>
        <family val="1"/>
      </rPr>
      <t>Other projects</t>
    </r>
  </si>
  <si>
    <r>
      <t>CSP 56.1:</t>
    </r>
    <r>
      <rPr>
        <sz val="12"/>
        <color indexed="8"/>
        <rFont val="Times New Roman"/>
        <family val="1"/>
      </rPr>
      <t xml:space="preserve"> Other Development projects</t>
    </r>
  </si>
  <si>
    <t>County Public Service Board</t>
  </si>
  <si>
    <r>
      <rPr>
        <b/>
        <sz val="12"/>
        <color rgb="FF000000"/>
        <rFont val="Times New Roman"/>
        <family val="1"/>
      </rPr>
      <t>CP 57</t>
    </r>
    <r>
      <rPr>
        <sz val="12"/>
        <color rgb="FF000000"/>
        <rFont val="Times New Roman"/>
        <family val="1"/>
      </rPr>
      <t>: General Administration and support services</t>
    </r>
  </si>
  <si>
    <r>
      <rPr>
        <b/>
        <sz val="12"/>
        <color rgb="FF000000"/>
        <rFont val="Times New Roman"/>
        <family val="1"/>
      </rPr>
      <t xml:space="preserve">CSP 57.1: </t>
    </r>
    <r>
      <rPr>
        <sz val="12"/>
        <color rgb="FF000000"/>
        <rFont val="Times New Roman"/>
        <family val="1"/>
      </rPr>
      <t>Administrative support service</t>
    </r>
  </si>
  <si>
    <t>Governorship</t>
  </si>
  <si>
    <r>
      <rPr>
        <b/>
        <sz val="12"/>
        <color rgb="FF000000"/>
        <rFont val="Times New Roman"/>
        <family val="1"/>
      </rPr>
      <t>CP 58:</t>
    </r>
    <r>
      <rPr>
        <sz val="12"/>
        <color rgb="FF000000"/>
        <rFont val="Times New Roman"/>
        <family val="1"/>
      </rPr>
      <t xml:space="preserve"> General Administration and support services</t>
    </r>
  </si>
  <si>
    <r>
      <rPr>
        <b/>
        <sz val="12"/>
        <color rgb="FF000000"/>
        <rFont val="Times New Roman"/>
        <family val="1"/>
      </rPr>
      <t xml:space="preserve">CSP 58.1: </t>
    </r>
    <r>
      <rPr>
        <sz val="12"/>
        <color rgb="FF000000"/>
        <rFont val="Times New Roman"/>
        <family val="1"/>
      </rPr>
      <t>Administrative support service</t>
    </r>
  </si>
  <si>
    <r>
      <rPr>
        <b/>
        <sz val="12"/>
        <color rgb="FF000000"/>
        <rFont val="Times New Roman"/>
        <family val="1"/>
      </rPr>
      <t>CP 59</t>
    </r>
    <r>
      <rPr>
        <sz val="12"/>
        <color rgb="FF000000"/>
        <rFont val="Times New Roman"/>
        <family val="1"/>
      </rPr>
      <t>: Disaster Risk Management</t>
    </r>
  </si>
  <si>
    <r>
      <rPr>
        <b/>
        <sz val="12"/>
        <color rgb="FF000000"/>
        <rFont val="Times New Roman"/>
        <family val="1"/>
      </rPr>
      <t>CSP 59.1</t>
    </r>
    <r>
      <rPr>
        <sz val="12"/>
        <color rgb="FF000000"/>
        <rFont val="Times New Roman"/>
        <family val="1"/>
      </rPr>
      <t>: Disaster preparedness</t>
    </r>
  </si>
  <si>
    <r>
      <rPr>
        <b/>
        <sz val="12"/>
        <color rgb="FF000000"/>
        <rFont val="Times New Roman"/>
        <family val="1"/>
      </rPr>
      <t xml:space="preserve">CP 60: </t>
    </r>
    <r>
      <rPr>
        <sz val="12"/>
        <color rgb="FF000000"/>
        <rFont val="Times New Roman"/>
        <family val="1"/>
      </rPr>
      <t>Information Dissemination and Knowledge Management</t>
    </r>
  </si>
  <si>
    <r>
      <rPr>
        <b/>
        <sz val="12"/>
        <color rgb="FF000000"/>
        <rFont val="Times New Roman"/>
        <family val="1"/>
      </rPr>
      <t>CSP 60.1:</t>
    </r>
    <r>
      <rPr>
        <sz val="12"/>
        <color rgb="FF000000"/>
        <rFont val="Times New Roman"/>
        <family val="1"/>
      </rPr>
      <t xml:space="preserve"> Communication Services</t>
    </r>
  </si>
  <si>
    <r>
      <rPr>
        <b/>
        <sz val="12"/>
        <rFont val="Times New Roman"/>
        <family val="1"/>
      </rPr>
      <t>CP 61</t>
    </r>
    <r>
      <rPr>
        <sz val="12"/>
        <rFont val="Times New Roman"/>
        <family val="1"/>
      </rPr>
      <t>: ICT support Services</t>
    </r>
  </si>
  <si>
    <r>
      <rPr>
        <b/>
        <sz val="12"/>
        <rFont val="Times New Roman"/>
        <family val="1"/>
      </rPr>
      <t>CSP 61.1</t>
    </r>
    <r>
      <rPr>
        <sz val="12"/>
        <rFont val="Times New Roman"/>
        <family val="1"/>
      </rPr>
      <t>: ICT Services</t>
    </r>
  </si>
  <si>
    <r>
      <t xml:space="preserve">CP 62: </t>
    </r>
    <r>
      <rPr>
        <sz val="12"/>
        <color indexed="8"/>
        <rFont val="Times New Roman"/>
        <family val="1"/>
      </rPr>
      <t>Other projects</t>
    </r>
  </si>
  <si>
    <r>
      <t>CSP 62.1:</t>
    </r>
    <r>
      <rPr>
        <sz val="12"/>
        <color indexed="8"/>
        <rFont val="Times New Roman"/>
        <family val="1"/>
      </rPr>
      <t xml:space="preserve"> Other Development projects</t>
    </r>
  </si>
  <si>
    <t> County Assembly</t>
  </si>
  <si>
    <r>
      <rPr>
        <b/>
        <sz val="12"/>
        <color rgb="FF000000"/>
        <rFont val="Times New Roman"/>
        <family val="1"/>
      </rPr>
      <t>CP 63</t>
    </r>
    <r>
      <rPr>
        <sz val="12"/>
        <color rgb="FF000000"/>
        <rFont val="Times New Roman"/>
        <family val="1"/>
      </rPr>
      <t>: General Administration and support services</t>
    </r>
  </si>
  <si>
    <r>
      <rPr>
        <b/>
        <sz val="12"/>
        <color rgb="FF000000"/>
        <rFont val="Times New Roman"/>
        <family val="1"/>
      </rPr>
      <t xml:space="preserve">CSP 63.1: </t>
    </r>
    <r>
      <rPr>
        <sz val="12"/>
        <color rgb="FF000000"/>
        <rFont val="Times New Roman"/>
        <family val="1"/>
      </rPr>
      <t>Administrative support service</t>
    </r>
  </si>
  <si>
    <r>
      <rPr>
        <b/>
        <sz val="12"/>
        <color rgb="FF000000"/>
        <rFont val="Times New Roman"/>
        <family val="1"/>
      </rPr>
      <t>CP 64</t>
    </r>
    <r>
      <rPr>
        <sz val="12"/>
        <color rgb="FF000000"/>
        <rFont val="Times New Roman"/>
        <family val="1"/>
      </rPr>
      <t>: Infrastructure Development</t>
    </r>
  </si>
  <si>
    <r>
      <rPr>
        <b/>
        <sz val="12"/>
        <color rgb="FF000000"/>
        <rFont val="Times New Roman"/>
        <family val="1"/>
      </rPr>
      <t>CSP 64.1:</t>
    </r>
    <r>
      <rPr>
        <sz val="12"/>
        <color rgb="FF000000"/>
        <rFont val="Times New Roman"/>
        <family val="1"/>
      </rPr>
      <t xml:space="preserve"> Infrastructure </t>
    </r>
  </si>
  <si>
    <t>Total Expenditure</t>
  </si>
  <si>
    <t> Total Exchequer Releases for quarter 2</t>
  </si>
  <si>
    <t xml:space="preserve">ACTUAL SUMMARY EXPENDITURE </t>
  </si>
  <si>
    <t>FOR THE MONTH OF DECEMBER 2022</t>
  </si>
  <si>
    <t>CUMMULATIVE EXPENDITURE</t>
  </si>
  <si>
    <t>BALANCE</t>
  </si>
  <si>
    <t>AS AT 31ST DECEMBER 2022 FY 2022/23</t>
  </si>
  <si>
    <t>CLASS</t>
  </si>
  <si>
    <t>SUB-PROGRAMME</t>
  </si>
  <si>
    <t>1. Department of Agriculture ,Livestock and Fisheries</t>
  </si>
  <si>
    <t>Programme: Land use and Management</t>
  </si>
  <si>
    <t>Programme: Crop Production and management</t>
  </si>
  <si>
    <t>Sub Total</t>
  </si>
  <si>
    <t>Programme: Agricultural Training and Extension Services</t>
  </si>
  <si>
    <t>KDSP Projects</t>
  </si>
  <si>
    <t>Programme: Agribusiness and agricultural Value chain Development </t>
  </si>
  <si>
    <t>Programme: Agricultural Financial and Investment services </t>
  </si>
  <si>
    <t>Programme: Fisheries and Aquaculture Resource  Development </t>
  </si>
  <si>
    <t>Completion and Equipping of Wakhungu Training and Fish Breeding Center upgrading project</t>
  </si>
  <si>
    <t>Lake based aquaculture parks</t>
  </si>
  <si>
    <t xml:space="preserve">Completion of Busia Border Point Fish Transhipment and auction centre  </t>
  </si>
  <si>
    <t>Programme: Livestock Production Development </t>
  </si>
  <si>
    <t>Programme: Veterinary Health Services </t>
  </si>
  <si>
    <t>2. Department of Trade, Investment, Industry ad Cooperatives</t>
  </si>
  <si>
    <t>Programme: Fair Trade Practices </t>
  </si>
  <si>
    <t>Programme: Cooperative Development  </t>
  </si>
  <si>
    <t>Cooperative Management and governance</t>
  </si>
  <si>
    <t>Support to cooperative societies</t>
  </si>
  <si>
    <t>Revitalization of Cotton Ginneries</t>
  </si>
  <si>
    <t>Cotton ginnery plant rehabilitation</t>
  </si>
  <si>
    <t>Revival of Mulwanda ginnery</t>
  </si>
  <si>
    <t>Value addition</t>
  </si>
  <si>
    <t>Milk processing plant</t>
  </si>
  <si>
    <t>milk processing plant in Butula sub-county</t>
  </si>
  <si>
    <t>purchase of milk pullers at Nambale sub county</t>
  </si>
  <si>
    <t>completion of Marenga fish filleting plant</t>
  </si>
  <si>
    <t>Refrigeration trucks</t>
  </si>
  <si>
    <t>Rice polishing and branding Machine for Magombe Cooperative ltd</t>
  </si>
  <si>
    <t>Cassava value addition and equipping of cassava factory</t>
  </si>
  <si>
    <t>Cooperatives extension services</t>
  </si>
  <si>
    <t>3.     Department of Education and Vocational Training</t>
  </si>
  <si>
    <t>Programme: Early Childhood Development Education (Basic Education)</t>
  </si>
  <si>
    <t>ECDE Support Grant</t>
  </si>
  <si>
    <t>Renovation of District Centre for Early Childhood Education ( DICECE)</t>
  </si>
  <si>
    <t>Completion of ongoing ECDE Classrooms</t>
  </si>
  <si>
    <t>Child nutrition</t>
  </si>
  <si>
    <t>School Milk programme</t>
  </si>
  <si>
    <t>Programme: Technical/Vocational Training Development</t>
  </si>
  <si>
    <t>Equipping of Vocational Training Centers</t>
  </si>
  <si>
    <t>Construction of workshops in VTCs</t>
  </si>
  <si>
    <t>Programme: Education Support</t>
  </si>
  <si>
    <t xml:space="preserve">4. Department of Finance and  Economic Planning </t>
  </si>
  <si>
    <t>Programme: Financial Management , control and Development Services </t>
  </si>
  <si>
    <t>Programme: Information and Communication Services </t>
  </si>
  <si>
    <t>Development of Infrastructure</t>
  </si>
  <si>
    <t>Construction of Modern Ablution block (County HQs)</t>
  </si>
  <si>
    <t>5.     Department of Sports, Culture and Social services </t>
  </si>
  <si>
    <t>Programme: Social Services</t>
  </si>
  <si>
    <t>Programme: Youth Empowerment and Development.</t>
  </si>
  <si>
    <t>Equipping and Operationalization of Youth Empowerment</t>
  </si>
  <si>
    <t>Equip and operationalize youth Empowerment centre</t>
  </si>
  <si>
    <t>Programme: Promotion and Development of sports. </t>
  </si>
  <si>
    <t>Programme: Child Care and Protection </t>
  </si>
  <si>
    <t>Programme: Culture Promotion and Development </t>
  </si>
  <si>
    <t>Cultural Infrastructural Development</t>
  </si>
  <si>
    <t>Construction, Completion, Equipping and Operationalization of Community Cultural Centre across the County</t>
  </si>
  <si>
    <t>Programme Name: Promotion and Development of Local Tourism in the County </t>
  </si>
  <si>
    <t>Programme: Alcoholic Drinks and Drug Abuse Control </t>
  </si>
  <si>
    <t>6. Infrastructure and Energy  </t>
  </si>
  <si>
    <t>Programme: Development and Maintenance of Roads </t>
  </si>
  <si>
    <t>Purchase of motor grader machine</t>
  </si>
  <si>
    <t>Acquisition of new construction technology</t>
  </si>
  <si>
    <t>Policy development</t>
  </si>
  <si>
    <t>Construction of ablution block</t>
  </si>
  <si>
    <t>Programme: Energy Development </t>
  </si>
  <si>
    <t>Energy Services</t>
  </si>
  <si>
    <t xml:space="preserve">Block 2 office Completion </t>
  </si>
  <si>
    <t>Installation and maintenance of solar lights</t>
  </si>
  <si>
    <t>Renewable Energy Technology</t>
  </si>
  <si>
    <t>Renewable Energy campaign</t>
  </si>
  <si>
    <t>Programme: Alternative Transport Infrastructure Development </t>
  </si>
  <si>
    <t>7.     Department of Lands, Housing and Urban Development </t>
  </si>
  <si>
    <t xml:space="preserve">Programme: County Land Administration and planning  </t>
  </si>
  <si>
    <t>Programme: Housing Development and management</t>
  </si>
  <si>
    <t>Security fencing to government compounds</t>
  </si>
  <si>
    <t>Construction of Appropriate Building Technology Centre in the remaining Sub Counties.</t>
  </si>
  <si>
    <t>Programme: Urban Management and Development Control</t>
  </si>
  <si>
    <t>Urban Management</t>
  </si>
  <si>
    <t>Developing of motor Vehicle parking areas</t>
  </si>
  <si>
    <t>Construction of two door pit latrine @ Busibwabo market</t>
  </si>
  <si>
    <t xml:space="preserve">Preparation, automation plot record and issuing of ownership document to plot owners at market centers </t>
  </si>
  <si>
    <t>County Spatial Plan</t>
  </si>
  <si>
    <t>Construction of bus park - Malaba</t>
  </si>
  <si>
    <t>Purchase of Skips for garbage transportation</t>
  </si>
  <si>
    <t>Fencing of Mundika trailer park</t>
  </si>
  <si>
    <t>Solar lights Installation</t>
  </si>
  <si>
    <t>County Spatial plan</t>
  </si>
  <si>
    <t>Storm water management</t>
  </si>
  <si>
    <t>8. Department of Water, Irrigation, Environment and Natural Resource</t>
  </si>
  <si>
    <t>Emergency water supply program</t>
  </si>
  <si>
    <t>Pipeline extensions and maintenance of community water points in Malaba</t>
  </si>
  <si>
    <t>Water pipeline extensions, hybrid system and development of storage facilities (Rural)</t>
  </si>
  <si>
    <t>Liquid waste management</t>
  </si>
  <si>
    <t>Installation of Hybrid Pumping systems</t>
  </si>
  <si>
    <t>Programme: Environmental Management and Protection</t>
  </si>
  <si>
    <t>Climate Change Fund</t>
  </si>
  <si>
    <t>Water Tower Protection and Climate Change Mitigation</t>
  </si>
  <si>
    <t>Programme: Small Holder Irrigation and Drainage </t>
  </si>
  <si>
    <t>Programme: Forestry Development And Management</t>
  </si>
  <si>
    <t>Operationalization of TIPS for forestry sector (Tree Nursery Development)</t>
  </si>
  <si>
    <t>Control of Alien species</t>
  </si>
  <si>
    <t>Bamboo Promotion</t>
  </si>
  <si>
    <t>9. Department of Health and sanitation</t>
  </si>
  <si>
    <t>Programme: Curative Health Services</t>
  </si>
  <si>
    <t>Programme: Preventive and Health Services</t>
  </si>
  <si>
    <t>Health Promotion Unit</t>
  </si>
  <si>
    <t>Upgrade 30,000HH with improved sanitation systems</t>
  </si>
  <si>
    <t>World Bank Loan for Transforming Universal Health Care System</t>
  </si>
  <si>
    <t>10. The Governorship Office </t>
  </si>
  <si>
    <t>Programme: Disaster Risk Management </t>
  </si>
  <si>
    <t>GRAND TOTAL</t>
  </si>
  <si>
    <t>Other Expenses</t>
  </si>
  <si>
    <t>Other capita grants and transfers</t>
  </si>
  <si>
    <t>Construction of building</t>
  </si>
  <si>
    <t>Construction of Civil works</t>
  </si>
  <si>
    <t>Refurbisment of buildings</t>
  </si>
  <si>
    <t>Printing,advertising,information supplies and services</t>
  </si>
  <si>
    <t>Use of Goods</t>
  </si>
  <si>
    <t>finance</t>
  </si>
  <si>
    <t>Agriculture sector development support programme</t>
  </si>
  <si>
    <t>Adjusted balance b/f FY 2022/2023</t>
  </si>
  <si>
    <t>For year 2022/2023</t>
  </si>
  <si>
    <t>Actual Q2 2022</t>
  </si>
  <si>
    <t>Q3</t>
  </si>
  <si>
    <t>Comparative amount 2022</t>
  </si>
  <si>
    <t>Amount Q3</t>
  </si>
  <si>
    <t>Busia County KCSAP Account Coop Bank A/C No 1141238240600</t>
  </si>
  <si>
    <t>Busia County Alcoholic Control Fund</t>
  </si>
  <si>
    <t xml:space="preserve">Busia County Urban Instutitional Grant Grant Ac No. </t>
  </si>
  <si>
    <t>Period 2022</t>
  </si>
  <si>
    <t>Quarter 3</t>
  </si>
  <si>
    <t>Actual Q3 2023</t>
  </si>
  <si>
    <t>Actual Q3 2022</t>
  </si>
  <si>
    <t>Period ended 31st   MARCH 2022</t>
  </si>
  <si>
    <t>FY 2022/2023 as per audited financial statements</t>
  </si>
  <si>
    <t>during the year relating to prior periods</t>
  </si>
  <si>
    <t>Closing Account Receivables as at 31st March 2023 (B)</t>
  </si>
  <si>
    <t xml:space="preserve">Closing Accounts payables as at 31st March 2023 (B)         </t>
  </si>
  <si>
    <t>JAN</t>
  </si>
  <si>
    <t>FEB</t>
  </si>
  <si>
    <t>MAR</t>
  </si>
  <si>
    <t>QI</t>
  </si>
  <si>
    <t>Financing Localy Lead Climate Program (FFLOCA)</t>
  </si>
  <si>
    <t>Busparking fees</t>
  </si>
  <si>
    <t>kiosk rent</t>
  </si>
  <si>
    <t>single business permit</t>
  </si>
  <si>
    <t xml:space="preserve">Veterinary </t>
  </si>
  <si>
    <t>Public Service Management</t>
  </si>
  <si>
    <t>Water</t>
  </si>
  <si>
    <t>PAYEE</t>
  </si>
  <si>
    <t>P/NO</t>
  </si>
  <si>
    <t>WARRANT NO.</t>
  </si>
  <si>
    <t>AMOUNT</t>
  </si>
  <si>
    <t>SAMSON KHACHINA</t>
  </si>
  <si>
    <t>1989096371</t>
  </si>
  <si>
    <t>AGRICULTURE</t>
  </si>
  <si>
    <t>02054</t>
  </si>
  <si>
    <t>CAROLINE OKUBI</t>
  </si>
  <si>
    <t>COUNTY SECRETARY</t>
  </si>
  <si>
    <t>17450</t>
  </si>
  <si>
    <t>EVANS NYONGESA</t>
  </si>
  <si>
    <t>CULTURE</t>
  </si>
  <si>
    <t>02081</t>
  </si>
  <si>
    <t>GRACE APADET</t>
  </si>
  <si>
    <t>02053</t>
  </si>
  <si>
    <t>02056</t>
  </si>
  <si>
    <t>02071</t>
  </si>
  <si>
    <t>CHARLES JUMA</t>
  </si>
  <si>
    <t>02079</t>
  </si>
  <si>
    <t>MARGRET ODIMA</t>
  </si>
  <si>
    <t>02073</t>
  </si>
  <si>
    <t>FARUOK ISAH</t>
  </si>
  <si>
    <t>02072</t>
  </si>
  <si>
    <t>EUNICE MWARO</t>
  </si>
  <si>
    <t>DEPUTY GOVERNOR</t>
  </si>
  <si>
    <t>00945</t>
  </si>
  <si>
    <t>CLINTON MATINI</t>
  </si>
  <si>
    <t>00950</t>
  </si>
  <si>
    <t>ALLAN OGENDO</t>
  </si>
  <si>
    <t>12783</t>
  </si>
  <si>
    <t>DAVID ALUKU</t>
  </si>
  <si>
    <t>FINANCE</t>
  </si>
  <si>
    <t>02119</t>
  </si>
  <si>
    <t>WINSTON MBANDA</t>
  </si>
  <si>
    <t>GOVERNOR</t>
  </si>
  <si>
    <t>00474</t>
  </si>
  <si>
    <t>MERCY OUNDO</t>
  </si>
  <si>
    <t>02349</t>
  </si>
  <si>
    <t>ELIJAH MWARO</t>
  </si>
  <si>
    <t>00469</t>
  </si>
  <si>
    <t>0472</t>
  </si>
  <si>
    <t>02411</t>
  </si>
  <si>
    <t>02410</t>
  </si>
  <si>
    <t>NOBERT BWIRE</t>
  </si>
  <si>
    <t>02307</t>
  </si>
  <si>
    <t>02341</t>
  </si>
  <si>
    <t>DONART MALLO</t>
  </si>
  <si>
    <t>02308</t>
  </si>
  <si>
    <t>JIMMY NABURI</t>
  </si>
  <si>
    <t>02309</t>
  </si>
  <si>
    <t>02343</t>
  </si>
  <si>
    <t>SALIN SULEIMAN</t>
  </si>
  <si>
    <t>02315</t>
  </si>
  <si>
    <t>EVERLINE JUMA</t>
  </si>
  <si>
    <t>02339</t>
  </si>
  <si>
    <t>00471</t>
  </si>
  <si>
    <t>00467</t>
  </si>
  <si>
    <t>02407</t>
  </si>
  <si>
    <t>02409</t>
  </si>
  <si>
    <t>00478</t>
  </si>
  <si>
    <t>ROBERT MASAKHALIA</t>
  </si>
  <si>
    <t>02342</t>
  </si>
  <si>
    <t>02317</t>
  </si>
  <si>
    <t>00470</t>
  </si>
  <si>
    <t>FREDRICK OSANGIRI</t>
  </si>
  <si>
    <t>02403</t>
  </si>
  <si>
    <t>EMILY ONGAYO</t>
  </si>
  <si>
    <t>00473</t>
  </si>
  <si>
    <t>00468</t>
  </si>
  <si>
    <t>02412</t>
  </si>
  <si>
    <t>EUPHRESIA OKWAKORI</t>
  </si>
  <si>
    <t>12789</t>
  </si>
  <si>
    <t>VICTOR JUMA</t>
  </si>
  <si>
    <t>HEALTH</t>
  </si>
  <si>
    <t>01860</t>
  </si>
  <si>
    <t>BENSON WANZALA</t>
  </si>
  <si>
    <t>20200108396</t>
  </si>
  <si>
    <t>01857</t>
  </si>
  <si>
    <t>VENALLY ISURU</t>
  </si>
  <si>
    <t>LANDS</t>
  </si>
  <si>
    <t>00648</t>
  </si>
  <si>
    <t>NOBERT OROTO</t>
  </si>
  <si>
    <t>00645</t>
  </si>
  <si>
    <t>JAMES IMWENE</t>
  </si>
  <si>
    <t>10693</t>
  </si>
  <si>
    <t>HUMPHREY ONYANGO</t>
  </si>
  <si>
    <t>02604</t>
  </si>
  <si>
    <t>BILLY OMOLLO</t>
  </si>
  <si>
    <t>02601</t>
  </si>
  <si>
    <t>MOSES OTHIENO</t>
  </si>
  <si>
    <t>20110002888</t>
  </si>
  <si>
    <t>02606</t>
  </si>
  <si>
    <t>ANDREW NAKITARI</t>
  </si>
  <si>
    <t>PSM</t>
  </si>
  <si>
    <t>02356</t>
  </si>
  <si>
    <t>MOSES EMARE</t>
  </si>
  <si>
    <t>2008031322</t>
  </si>
  <si>
    <t>00526</t>
  </si>
  <si>
    <t>JUMA MULIKA</t>
  </si>
  <si>
    <t>1991037561</t>
  </si>
  <si>
    <t>WATER</t>
  </si>
  <si>
    <t>10371</t>
  </si>
  <si>
    <t>ABSALOM OKWARA</t>
  </si>
  <si>
    <t>20210072190</t>
  </si>
  <si>
    <t>10372</t>
  </si>
  <si>
    <t>JAIRUS ORIKO</t>
  </si>
  <si>
    <t>1991037600</t>
  </si>
  <si>
    <t>10463</t>
  </si>
  <si>
    <t>CAROLINE KULABI</t>
  </si>
  <si>
    <t>202000109119</t>
  </si>
  <si>
    <t>WORKS</t>
  </si>
  <si>
    <t>17142</t>
  </si>
  <si>
    <t>LILIAN AYUMA</t>
  </si>
  <si>
    <t>20200095251</t>
  </si>
  <si>
    <t>17104</t>
  </si>
  <si>
    <t xml:space="preserve">                             -   </t>
  </si>
  <si>
    <t xml:space="preserve"> Recurrent </t>
  </si>
  <si>
    <t xml:space="preserve"> Receipts </t>
  </si>
  <si>
    <t xml:space="preserve"> Development </t>
  </si>
  <si>
    <t>Period ended 31st  March 2023</t>
  </si>
  <si>
    <t>Busia Climate Smart Agriculture Project - CBK</t>
  </si>
  <si>
    <t xml:space="preserve"> ACQUISITIONS DURING THE PERIOD QTR 1-3 FY 2022/2023</t>
  </si>
  <si>
    <t xml:space="preserve"> DISPOSAL DURING THE PERIOD QTR 1-3 FY 2022-2023 </t>
  </si>
  <si>
    <t>Verified as rollovers</t>
  </si>
  <si>
    <t>Verified as ineligible</t>
  </si>
  <si>
    <t>March</t>
  </si>
  <si>
    <t xml:space="preserve">   ACTUAL SUMMARY EXPENDITURE </t>
  </si>
  <si>
    <t>FOR THE MONTH OF MARCH 2023</t>
  </si>
  <si>
    <t>CUMMULATIVE EXPENDITURE AS AT 28TH FEBRUARY 2023</t>
  </si>
  <si>
    <t>TRADE</t>
  </si>
  <si>
    <t>EDUCATION</t>
  </si>
  <si>
    <t>PSB</t>
  </si>
  <si>
    <t>CUMMULATIVE EXPENDITURE FOR MARCH 2023</t>
  </si>
  <si>
    <t>CUMMULATIVE EXPENDITURE AS AT 31ST MARCH 2023</t>
  </si>
  <si>
    <t>BALANCE AS AT 31/03/2023</t>
  </si>
  <si>
    <t>Busia County Health Service Fund</t>
  </si>
  <si>
    <t>County Executive- CBK recurrent</t>
  </si>
  <si>
    <t>County Executive- CBK development</t>
  </si>
  <si>
    <t>County Assembly- Imprest Account</t>
  </si>
  <si>
    <t>County Assembly- CBK recurrent</t>
  </si>
  <si>
    <t>County Assembly- CBK development</t>
  </si>
  <si>
    <t>County Executive- Imprest Account</t>
  </si>
  <si>
    <t>Other Receipts</t>
  </si>
  <si>
    <t>Proceeds from sale of assets</t>
  </si>
  <si>
    <t>Payments</t>
  </si>
  <si>
    <t>Actual payments for the quarter</t>
  </si>
  <si>
    <t>Percentage   expenditure   on   the total budget</t>
  </si>
  <si>
    <t>Actual           Cumulative</t>
  </si>
  <si>
    <t>Percentage</t>
  </si>
  <si>
    <t>expenditure    on    the total budget</t>
  </si>
  <si>
    <t>Transfers    to    Other   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</si>
</sst>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]dd/mm/yyyy;@"/>
    <numFmt numFmtId="167" formatCode="_-* #,##0_-;\-* #,##0_-;_-* &quot;-&quot;??_-;_-@_-"/>
    <numFmt numFmtId="168" formatCode="_(* #,##0_);_(* \(#,##0\);_(* &quot;-&quot;??_);_(@_)"/>
    <numFmt numFmtId="169" formatCode="dd/mm/yyyy;@"/>
  </numFmts>
  <fonts count="9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color rgb="FF000000"/>
      <name val="Times New Roman"/>
      <family val="1"/>
    </font>
    <font>
      <sz val="5.5"/>
      <color theme="1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u val="singleAccounting"/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u val="singleAccounting"/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u val="singleAccounting"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 val="singleAccounting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8"/>
      <color rgb="FF000000"/>
      <name val="Times New Roman"/>
      <family val="1"/>
    </font>
    <font>
      <b/>
      <sz val="7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rgb="FF231F20"/>
      <name val="Times New Roman"/>
      <family val="1"/>
    </font>
    <font>
      <b/>
      <sz val="11"/>
      <color rgb="FF231F20"/>
      <name val="Times New Roman"/>
      <family val="1"/>
    </font>
    <font>
      <sz val="12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1"/>
      <name val="Times New Roman"/>
      <family val="1"/>
    </font>
    <font>
      <u val="singleAccounting"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u val="singleAccounting"/>
      <sz val="12"/>
      <color rgb="FF000000"/>
      <name val="Times New Roman"/>
      <family val="1"/>
    </font>
    <font>
      <b/>
      <u val="singleAccounting"/>
      <sz val="12"/>
      <color theme="1"/>
      <name val="Times New Roman"/>
      <family val="1"/>
    </font>
    <font>
      <u/>
      <sz val="1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i/>
      <sz val="11"/>
      <name val="Arial Narrow"/>
      <family val="2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u val="double"/>
      <sz val="11"/>
      <name val="Arial Narrow"/>
      <family val="2"/>
    </font>
    <font>
      <b/>
      <sz val="12"/>
      <color rgb="FFFF0000"/>
      <name val="Times New Roman"/>
      <family val="1"/>
    </font>
    <font>
      <sz val="12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FFFFFF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u/>
      <sz val="9"/>
      <color rgb="FF000000"/>
      <name val="Times New Roman"/>
      <family val="1"/>
    </font>
    <font>
      <b/>
      <u val="doubleAccounting"/>
      <sz val="11"/>
      <color theme="1"/>
      <name val="Times New Roman"/>
      <family val="1"/>
    </font>
    <font>
      <sz val="7"/>
      <color theme="1"/>
      <name val="Times New Roman"/>
      <family val="1"/>
    </font>
    <font>
      <sz val="14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6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14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1" xfId="0" applyFont="1" applyBorder="1"/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0" fillId="0" borderId="0" xfId="0" applyNumberFormat="1"/>
    <xf numFmtId="43" fontId="5" fillId="0" borderId="0" xfId="1" applyFont="1"/>
    <xf numFmtId="0" fontId="4" fillId="4" borderId="0" xfId="0" applyFont="1" applyFill="1" applyAlignment="1">
      <alignment vertical="center" wrapText="1"/>
    </xf>
    <xf numFmtId="0" fontId="5" fillId="4" borderId="0" xfId="0" applyFont="1" applyFill="1"/>
    <xf numFmtId="43" fontId="5" fillId="4" borderId="0" xfId="1" applyFont="1" applyFill="1"/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43" fontId="13" fillId="4" borderId="6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43" fontId="14" fillId="0" borderId="1" xfId="1" applyFont="1" applyBorder="1" applyAlignment="1">
      <alignment horizontal="right" vertical="center" wrapText="1"/>
    </xf>
    <xf numFmtId="0" fontId="4" fillId="0" borderId="1" xfId="0" applyFont="1" applyBorder="1"/>
    <xf numFmtId="43" fontId="4" fillId="0" borderId="1" xfId="1" applyFont="1" applyBorder="1"/>
    <xf numFmtId="0" fontId="17" fillId="2" borderId="0" xfId="0" applyFont="1" applyFill="1"/>
    <xf numFmtId="0" fontId="17" fillId="0" borderId="1" xfId="0" applyFont="1" applyBorder="1" applyAlignment="1">
      <alignment wrapText="1"/>
    </xf>
    <xf numFmtId="167" fontId="17" fillId="0" borderId="1" xfId="1" applyNumberFormat="1" applyFont="1" applyFill="1" applyBorder="1"/>
    <xf numFmtId="43" fontId="19" fillId="5" borderId="11" xfId="1" applyFont="1" applyFill="1" applyBorder="1" applyAlignment="1">
      <alignment horizontal="center" vertical="center" wrapText="1"/>
    </xf>
    <xf numFmtId="43" fontId="19" fillId="5" borderId="6" xfId="1" applyFont="1" applyFill="1" applyBorder="1" applyAlignment="1">
      <alignment horizontal="center" vertical="center" wrapText="1"/>
    </xf>
    <xf numFmtId="43" fontId="19" fillId="5" borderId="0" xfId="1" applyFont="1" applyFill="1" applyAlignment="1">
      <alignment horizontal="center" vertical="center" wrapText="1"/>
    </xf>
    <xf numFmtId="43" fontId="19" fillId="5" borderId="9" xfId="1" applyFont="1" applyFill="1" applyBorder="1" applyAlignment="1">
      <alignment horizontal="center" vertical="center" wrapText="1"/>
    </xf>
    <xf numFmtId="43" fontId="19" fillId="5" borderId="0" xfId="1" applyFont="1" applyFill="1" applyBorder="1" applyAlignment="1">
      <alignment horizontal="center" vertical="center" wrapText="1"/>
    </xf>
    <xf numFmtId="43" fontId="19" fillId="5" borderId="13" xfId="1" applyFont="1" applyFill="1" applyBorder="1" applyAlignment="1">
      <alignment horizontal="center" vertical="center" wrapText="1"/>
    </xf>
    <xf numFmtId="43" fontId="17" fillId="0" borderId="1" xfId="1" applyFont="1" applyBorder="1" applyAlignment="1">
      <alignment horizontal="left" vertical="center" wrapText="1"/>
    </xf>
    <xf numFmtId="167" fontId="17" fillId="0" borderId="1" xfId="1" applyNumberFormat="1" applyFont="1" applyBorder="1" applyAlignment="1">
      <alignment horizontal="right" vertical="center"/>
    </xf>
    <xf numFmtId="167" fontId="17" fillId="0" borderId="1" xfId="1" applyNumberFormat="1" applyFont="1" applyFill="1" applyBorder="1" applyAlignment="1">
      <alignment horizontal="left" indent="5"/>
    </xf>
    <xf numFmtId="4" fontId="11" fillId="0" borderId="0" xfId="0" applyNumberFormat="1" applyFont="1"/>
    <xf numFmtId="43" fontId="19" fillId="0" borderId="1" xfId="1" applyFont="1" applyBorder="1" applyAlignment="1">
      <alignment horizontal="left" vertical="center" wrapText="1"/>
    </xf>
    <xf numFmtId="167" fontId="20" fillId="0" borderId="1" xfId="1" applyNumberFormat="1" applyFont="1" applyBorder="1" applyAlignment="1">
      <alignment horizontal="right" vertical="center"/>
    </xf>
    <xf numFmtId="0" fontId="0" fillId="6" borderId="0" xfId="0" applyFill="1"/>
    <xf numFmtId="43" fontId="0" fillId="0" borderId="0" xfId="1" applyFont="1"/>
    <xf numFmtId="0" fontId="21" fillId="0" borderId="0" xfId="0" applyFont="1" applyAlignment="1">
      <alignment horizontal="justify" vertical="center"/>
    </xf>
    <xf numFmtId="43" fontId="21" fillId="0" borderId="0" xfId="1" applyFont="1" applyAlignment="1">
      <alignment horizontal="justify" vertical="center"/>
    </xf>
    <xf numFmtId="0" fontId="7" fillId="7" borderId="1" xfId="0" applyFont="1" applyFill="1" applyBorder="1" applyAlignment="1">
      <alignment vertical="center" wrapText="1"/>
    </xf>
    <xf numFmtId="43" fontId="7" fillId="7" borderId="1" xfId="1" applyFont="1" applyFill="1" applyBorder="1" applyAlignment="1">
      <alignment vertical="center" wrapText="1"/>
    </xf>
    <xf numFmtId="43" fontId="11" fillId="7" borderId="1" xfId="1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5" fillId="0" borderId="1" xfId="1" applyFont="1" applyBorder="1" applyAlignment="1">
      <alignment horizontal="left" vertical="center" wrapText="1" indent="5"/>
    </xf>
    <xf numFmtId="9" fontId="5" fillId="0" borderId="1" xfId="0" applyNumberFormat="1" applyFont="1" applyBorder="1" applyAlignment="1">
      <alignment vertical="center" wrapText="1"/>
    </xf>
    <xf numFmtId="43" fontId="5" fillId="0" borderId="1" xfId="1" applyFont="1" applyBorder="1" applyAlignment="1">
      <alignment horizontal="left" vertical="center" wrapText="1" indent="9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left" vertical="center" wrapText="1" indent="4"/>
    </xf>
    <xf numFmtId="9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 applyAlignment="1">
      <alignment horizontal="left" vertical="center" wrapText="1" indent="4"/>
    </xf>
    <xf numFmtId="9" fontId="4" fillId="0" borderId="0" xfId="0" applyNumberFormat="1" applyFont="1" applyAlignment="1">
      <alignment vertical="center" wrapText="1"/>
    </xf>
    <xf numFmtId="0" fontId="4" fillId="6" borderId="0" xfId="0" applyFont="1" applyFill="1" applyAlignment="1">
      <alignment vertical="center"/>
    </xf>
    <xf numFmtId="43" fontId="4" fillId="6" borderId="0" xfId="1" applyFont="1" applyFill="1" applyAlignment="1">
      <alignment vertical="center"/>
    </xf>
    <xf numFmtId="43" fontId="4" fillId="6" borderId="0" xfId="1" applyFont="1" applyFill="1" applyBorder="1" applyAlignment="1">
      <alignment horizontal="left" vertical="center" wrapText="1" indent="4"/>
    </xf>
    <xf numFmtId="9" fontId="4" fillId="6" borderId="0" xfId="0" applyNumberFormat="1" applyFont="1" applyFill="1" applyAlignment="1">
      <alignment vertical="center" wrapText="1"/>
    </xf>
    <xf numFmtId="43" fontId="7" fillId="7" borderId="15" xfId="1" applyFont="1" applyFill="1" applyBorder="1" applyAlignment="1">
      <alignment vertical="center" wrapText="1"/>
    </xf>
    <xf numFmtId="43" fontId="14" fillId="6" borderId="15" xfId="1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vertical="center" wrapText="1"/>
    </xf>
    <xf numFmtId="43" fontId="7" fillId="7" borderId="17" xfId="1" applyFont="1" applyFill="1" applyBorder="1" applyAlignment="1">
      <alignment vertical="center" wrapText="1"/>
    </xf>
    <xf numFmtId="43" fontId="14" fillId="6" borderId="17" xfId="1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43" fontId="5" fillId="6" borderId="17" xfId="1" applyFont="1" applyFill="1" applyBorder="1" applyAlignment="1">
      <alignment vertical="center" wrapText="1"/>
    </xf>
    <xf numFmtId="43" fontId="5" fillId="6" borderId="17" xfId="1" applyFont="1" applyFill="1" applyBorder="1" applyAlignment="1">
      <alignment horizontal="left" vertical="center" wrapText="1" indent="4"/>
    </xf>
    <xf numFmtId="9" fontId="7" fillId="6" borderId="17" xfId="0" applyNumberFormat="1" applyFont="1" applyFill="1" applyBorder="1" applyAlignment="1">
      <alignment horizontal="center" vertical="center" wrapText="1"/>
    </xf>
    <xf numFmtId="43" fontId="5" fillId="6" borderId="17" xfId="1" applyFont="1" applyFill="1" applyBorder="1" applyAlignment="1">
      <alignment horizontal="left" vertical="center" wrapText="1" indent="3"/>
    </xf>
    <xf numFmtId="43" fontId="5" fillId="6" borderId="14" xfId="1" applyFont="1" applyFill="1" applyBorder="1" applyAlignment="1">
      <alignment vertical="center" wrapText="1"/>
    </xf>
    <xf numFmtId="43" fontId="5" fillId="6" borderId="18" xfId="1" applyFont="1" applyFill="1" applyBorder="1" applyAlignment="1">
      <alignment horizontal="left" vertical="center" wrapText="1" indent="4"/>
    </xf>
    <xf numFmtId="0" fontId="22" fillId="6" borderId="18" xfId="0" applyFont="1" applyFill="1" applyBorder="1" applyAlignment="1">
      <alignment vertical="center" wrapText="1"/>
    </xf>
    <xf numFmtId="43" fontId="5" fillId="6" borderId="16" xfId="1" applyFont="1" applyFill="1" applyBorder="1" applyAlignment="1">
      <alignment vertical="center" wrapText="1"/>
    </xf>
    <xf numFmtId="0" fontId="5" fillId="6" borderId="19" xfId="0" applyFont="1" applyFill="1" applyBorder="1" applyAlignment="1">
      <alignment vertical="center" wrapText="1"/>
    </xf>
    <xf numFmtId="43" fontId="5" fillId="6" borderId="19" xfId="1" applyFont="1" applyFill="1" applyBorder="1" applyAlignment="1">
      <alignment vertical="center" wrapText="1"/>
    </xf>
    <xf numFmtId="0" fontId="23" fillId="6" borderId="18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vertical="center" wrapText="1"/>
    </xf>
    <xf numFmtId="0" fontId="0" fillId="6" borderId="16" xfId="0" applyFill="1" applyBorder="1" applyAlignment="1">
      <alignment vertical="top" wrapText="1"/>
    </xf>
    <xf numFmtId="43" fontId="0" fillId="6" borderId="16" xfId="1" applyFont="1" applyFill="1" applyBorder="1" applyAlignment="1">
      <alignment vertical="top" wrapText="1"/>
    </xf>
    <xf numFmtId="43" fontId="5" fillId="6" borderId="17" xfId="1" applyFont="1" applyFill="1" applyBorder="1" applyAlignment="1">
      <alignment horizontal="left" vertical="center" wrapText="1" indent="5"/>
    </xf>
    <xf numFmtId="0" fontId="4" fillId="6" borderId="16" xfId="0" applyFont="1" applyFill="1" applyBorder="1" applyAlignment="1">
      <alignment vertical="center" wrapText="1"/>
    </xf>
    <xf numFmtId="43" fontId="4" fillId="6" borderId="17" xfId="1" applyFont="1" applyFill="1" applyBorder="1" applyAlignment="1">
      <alignment vertical="center" wrapText="1"/>
    </xf>
    <xf numFmtId="43" fontId="4" fillId="6" borderId="17" xfId="1" applyFont="1" applyFill="1" applyBorder="1" applyAlignment="1">
      <alignment horizontal="left" vertical="center" wrapText="1" indent="3"/>
    </xf>
    <xf numFmtId="9" fontId="6" fillId="6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43" fontId="4" fillId="0" borderId="0" xfId="1" applyFont="1" applyAlignment="1">
      <alignment horizontal="left" vertical="center" indent="1"/>
    </xf>
    <xf numFmtId="43" fontId="4" fillId="7" borderId="15" xfId="1" applyFont="1" applyFill="1" applyBorder="1" applyAlignment="1">
      <alignment vertical="center" wrapText="1"/>
    </xf>
    <xf numFmtId="43" fontId="21" fillId="7" borderId="15" xfId="1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43" fontId="4" fillId="7" borderId="17" xfId="1" applyFont="1" applyFill="1" applyBorder="1" applyAlignment="1">
      <alignment vertical="center" wrapText="1"/>
    </xf>
    <xf numFmtId="43" fontId="21" fillId="7" borderId="17" xfId="1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3" fontId="5" fillId="0" borderId="17" xfId="1" applyFont="1" applyBorder="1" applyAlignment="1">
      <alignment vertical="center" wrapText="1"/>
    </xf>
    <xf numFmtId="43" fontId="5" fillId="0" borderId="17" xfId="1" applyFont="1" applyBorder="1" applyAlignment="1">
      <alignment horizontal="left" vertical="center" wrapText="1" indent="6"/>
    </xf>
    <xf numFmtId="43" fontId="5" fillId="0" borderId="17" xfId="1" applyFont="1" applyBorder="1" applyAlignment="1">
      <alignment horizontal="left" vertical="center" wrapText="1" indent="7"/>
    </xf>
    <xf numFmtId="43" fontId="5" fillId="0" borderId="17" xfId="1" applyFont="1" applyBorder="1" applyAlignment="1">
      <alignment horizontal="left" vertical="center" wrapText="1" indent="5"/>
    </xf>
    <xf numFmtId="0" fontId="5" fillId="0" borderId="19" xfId="0" applyFont="1" applyBorder="1" applyAlignment="1">
      <alignment vertical="center" wrapText="1"/>
    </xf>
    <xf numFmtId="43" fontId="5" fillId="0" borderId="19" xfId="1" applyFont="1" applyBorder="1" applyAlignment="1">
      <alignment vertical="center" wrapText="1"/>
    </xf>
    <xf numFmtId="43" fontId="5" fillId="0" borderId="14" xfId="1" applyFont="1" applyBorder="1" applyAlignment="1">
      <alignment horizontal="left" vertical="center" wrapText="1" indent="6"/>
    </xf>
    <xf numFmtId="43" fontId="5" fillId="0" borderId="16" xfId="1" applyFont="1" applyBorder="1" applyAlignment="1">
      <alignment vertical="center" wrapText="1"/>
    </xf>
    <xf numFmtId="43" fontId="5" fillId="0" borderId="16" xfId="1" applyFont="1" applyBorder="1" applyAlignment="1">
      <alignment horizontal="left" vertical="center" wrapText="1" indent="6"/>
    </xf>
    <xf numFmtId="43" fontId="5" fillId="0" borderId="14" xfId="1" applyFont="1" applyBorder="1" applyAlignment="1">
      <alignment horizontal="left" vertical="center" wrapText="1" indent="7"/>
    </xf>
    <xf numFmtId="43" fontId="5" fillId="0" borderId="19" xfId="1" applyFont="1" applyBorder="1" applyAlignment="1">
      <alignment horizontal="left" vertical="center" wrapText="1" indent="7"/>
    </xf>
    <xf numFmtId="43" fontId="5" fillId="0" borderId="16" xfId="1" applyFont="1" applyBorder="1" applyAlignment="1">
      <alignment horizontal="left" vertical="center" wrapText="1" indent="7"/>
    </xf>
    <xf numFmtId="43" fontId="5" fillId="0" borderId="17" xfId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3" fontId="4" fillId="0" borderId="17" xfId="1" applyFont="1" applyBorder="1" applyAlignment="1">
      <alignment vertical="center" wrapText="1"/>
    </xf>
    <xf numFmtId="43" fontId="4" fillId="0" borderId="17" xfId="1" applyFont="1" applyBorder="1" applyAlignment="1">
      <alignment horizontal="left" vertical="center" wrapText="1" indent="5"/>
    </xf>
    <xf numFmtId="0" fontId="4" fillId="0" borderId="0" xfId="0" applyFont="1" applyAlignment="1">
      <alignment horizontal="justify" vertical="center"/>
    </xf>
    <xf numFmtId="43" fontId="4" fillId="0" borderId="0" xfId="1" applyFont="1" applyAlignment="1">
      <alignment horizontal="justify" vertical="center"/>
    </xf>
    <xf numFmtId="43" fontId="5" fillId="0" borderId="17" xfId="1" applyFont="1" applyBorder="1" applyAlignment="1">
      <alignment horizontal="left" vertical="center" wrapText="1" indent="4"/>
    </xf>
    <xf numFmtId="9" fontId="7" fillId="0" borderId="17" xfId="0" applyNumberFormat="1" applyFont="1" applyBorder="1" applyAlignment="1">
      <alignment horizontal="center" vertical="center" wrapText="1"/>
    </xf>
    <xf numFmtId="43" fontId="7" fillId="0" borderId="17" xfId="1" applyFont="1" applyBorder="1" applyAlignment="1">
      <alignment horizontal="center" vertical="center" wrapText="1"/>
    </xf>
    <xf numFmtId="43" fontId="4" fillId="0" borderId="17" xfId="1" applyFont="1" applyBorder="1" applyAlignment="1">
      <alignment horizontal="left" vertical="center" wrapText="1" indent="3"/>
    </xf>
    <xf numFmtId="9" fontId="6" fillId="0" borderId="17" xfId="0" applyNumberFormat="1" applyFont="1" applyBorder="1" applyAlignment="1">
      <alignment horizontal="center" vertical="center" wrapText="1"/>
    </xf>
    <xf numFmtId="43" fontId="0" fillId="6" borderId="0" xfId="1" applyFont="1" applyFill="1"/>
    <xf numFmtId="43" fontId="21" fillId="6" borderId="15" xfId="1" applyFont="1" applyFill="1" applyBorder="1" applyAlignment="1">
      <alignment horizontal="left" vertical="center" wrapText="1" indent="1"/>
    </xf>
    <xf numFmtId="0" fontId="21" fillId="6" borderId="15" xfId="0" applyFont="1" applyFill="1" applyBorder="1" applyAlignment="1">
      <alignment horizontal="center" vertical="center" wrapText="1"/>
    </xf>
    <xf numFmtId="43" fontId="21" fillId="6" borderId="17" xfId="1" applyFont="1" applyFill="1" applyBorder="1" applyAlignment="1">
      <alignment horizontal="left" vertical="center" wrapText="1" indent="2"/>
    </xf>
    <xf numFmtId="0" fontId="21" fillId="6" borderId="17" xfId="0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9" fontId="4" fillId="6" borderId="17" xfId="0" applyNumberFormat="1" applyFont="1" applyFill="1" applyBorder="1" applyAlignment="1">
      <alignment horizontal="center" vertical="center" wrapText="1"/>
    </xf>
    <xf numFmtId="43" fontId="4" fillId="7" borderId="15" xfId="1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left" vertical="center" wrapText="1" indent="1"/>
    </xf>
    <xf numFmtId="43" fontId="4" fillId="7" borderId="17" xfId="1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left" vertical="center" wrapText="1" indent="1"/>
    </xf>
    <xf numFmtId="43" fontId="5" fillId="0" borderId="17" xfId="1" applyFont="1" applyBorder="1" applyAlignment="1">
      <alignment horizontal="left" vertical="center" wrapText="1" indent="8"/>
    </xf>
    <xf numFmtId="43" fontId="5" fillId="0" borderId="14" xfId="1" applyFont="1" applyBorder="1" applyAlignment="1">
      <alignment horizontal="left" vertical="center" wrapText="1" indent="8"/>
    </xf>
    <xf numFmtId="43" fontId="5" fillId="0" borderId="16" xfId="1" applyFont="1" applyBorder="1" applyAlignment="1">
      <alignment horizontal="left" vertical="center" wrapText="1" indent="8"/>
    </xf>
    <xf numFmtId="43" fontId="4" fillId="0" borderId="17" xfId="1" applyFont="1" applyBorder="1" applyAlignment="1">
      <alignment horizontal="left" vertical="center" wrapText="1" indent="7"/>
    </xf>
    <xf numFmtId="0" fontId="9" fillId="0" borderId="0" xfId="0" applyFont="1"/>
    <xf numFmtId="167" fontId="7" fillId="0" borderId="0" xfId="1" applyNumberFormat="1" applyFont="1"/>
    <xf numFmtId="167" fontId="19" fillId="0" borderId="1" xfId="1" applyNumberFormat="1" applyFont="1" applyFill="1" applyBorder="1" applyAlignment="1">
      <alignment horizontal="right" vertical="top" wrapText="1"/>
    </xf>
    <xf numFmtId="167" fontId="19" fillId="0" borderId="1" xfId="1" applyNumberFormat="1" applyFont="1" applyFill="1" applyBorder="1" applyAlignment="1">
      <alignment vertical="top" wrapText="1"/>
    </xf>
    <xf numFmtId="167" fontId="7" fillId="0" borderId="1" xfId="1" applyNumberFormat="1" applyFont="1" applyBorder="1"/>
    <xf numFmtId="167" fontId="17" fillId="0" borderId="1" xfId="1" applyNumberFormat="1" applyFont="1" applyFill="1" applyBorder="1" applyAlignment="1">
      <alignment horizontal="right" vertical="top" wrapText="1"/>
    </xf>
    <xf numFmtId="0" fontId="6" fillId="0" borderId="0" xfId="0" applyFont="1"/>
    <xf numFmtId="0" fontId="17" fillId="0" borderId="0" xfId="0" applyFont="1"/>
    <xf numFmtId="43" fontId="7" fillId="0" borderId="0" xfId="1" applyFont="1" applyAlignment="1">
      <alignment horizontal="center"/>
    </xf>
    <xf numFmtId="43" fontId="7" fillId="0" borderId="0" xfId="1" applyFont="1" applyAlignment="1">
      <alignment horizontal="center" wrapText="1"/>
    </xf>
    <xf numFmtId="167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0" fontId="6" fillId="0" borderId="0" xfId="0" applyFont="1" applyAlignment="1">
      <alignment wrapText="1"/>
    </xf>
    <xf numFmtId="43" fontId="6" fillId="0" borderId="0" xfId="1" applyFont="1" applyAlignment="1">
      <alignment horizontal="center"/>
    </xf>
    <xf numFmtId="0" fontId="6" fillId="0" borderId="0" xfId="0" applyFont="1" applyAlignment="1">
      <alignment vertical="center"/>
    </xf>
    <xf numFmtId="43" fontId="10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3" fontId="11" fillId="0" borderId="1" xfId="1" applyFont="1" applyBorder="1" applyAlignment="1">
      <alignment horizontal="center" vertical="center" wrapText="1"/>
    </xf>
    <xf numFmtId="43" fontId="7" fillId="0" borderId="1" xfId="1" applyFont="1" applyBorder="1"/>
    <xf numFmtId="0" fontId="10" fillId="0" borderId="1" xfId="0" applyFont="1" applyBorder="1" applyAlignment="1">
      <alignment vertical="center" wrapText="1"/>
    </xf>
    <xf numFmtId="43" fontId="25" fillId="0" borderId="1" xfId="1" applyFont="1" applyBorder="1" applyAlignment="1">
      <alignment horizontal="center" vertical="center" wrapText="1"/>
    </xf>
    <xf numFmtId="43" fontId="6" fillId="0" borderId="0" xfId="1" applyFont="1"/>
    <xf numFmtId="0" fontId="8" fillId="0" borderId="1" xfId="0" applyFont="1" applyBorder="1" applyAlignment="1">
      <alignment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26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3" fontId="11" fillId="0" borderId="1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3" fontId="8" fillId="0" borderId="0" xfId="1" applyFont="1" applyBorder="1" applyAlignment="1">
      <alignment horizontal="center"/>
    </xf>
    <xf numFmtId="43" fontId="27" fillId="0" borderId="0" xfId="1" applyFont="1" applyBorder="1" applyAlignment="1">
      <alignment horizontal="center" vertical="center" wrapText="1"/>
    </xf>
    <xf numFmtId="43" fontId="27" fillId="0" borderId="0" xfId="1" applyFont="1" applyBorder="1" applyAlignment="1">
      <alignment vertical="center" wrapText="1"/>
    </xf>
    <xf numFmtId="43" fontId="8" fillId="0" borderId="0" xfId="1" applyFont="1" applyBorder="1"/>
    <xf numFmtId="0" fontId="6" fillId="8" borderId="1" xfId="0" applyFont="1" applyFill="1" applyBorder="1" applyAlignment="1">
      <alignment vertical="center" wrapText="1"/>
    </xf>
    <xf numFmtId="43" fontId="8" fillId="8" borderId="1" xfId="1" applyFont="1" applyFill="1" applyBorder="1" applyAlignment="1">
      <alignment horizontal="center" wrapText="1"/>
    </xf>
    <xf numFmtId="43" fontId="8" fillId="8" borderId="1" xfId="1" applyFont="1" applyFill="1" applyBorder="1" applyAlignment="1">
      <alignment wrapText="1"/>
    </xf>
    <xf numFmtId="43" fontId="11" fillId="8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vertical="center"/>
    </xf>
    <xf numFmtId="43" fontId="0" fillId="0" borderId="0" xfId="1" applyFont="1" applyAlignment="1">
      <alignment horizontal="center"/>
    </xf>
    <xf numFmtId="0" fontId="23" fillId="0" borderId="0" xfId="0" applyFont="1" applyAlignment="1">
      <alignment vertical="center"/>
    </xf>
    <xf numFmtId="0" fontId="8" fillId="4" borderId="1" xfId="0" applyFont="1" applyFill="1" applyBorder="1" applyAlignment="1">
      <alignment wrapText="1"/>
    </xf>
    <xf numFmtId="43" fontId="6" fillId="4" borderId="1" xfId="1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wrapText="1"/>
    </xf>
    <xf numFmtId="43" fontId="19" fillId="4" borderId="1" xfId="1" applyFont="1" applyFill="1" applyBorder="1" applyAlignment="1">
      <alignment horizontal="center" vertical="center"/>
    </xf>
    <xf numFmtId="43" fontId="17" fillId="0" borderId="0" xfId="1" applyFont="1" applyFill="1"/>
    <xf numFmtId="43" fontId="19" fillId="4" borderId="1" xfId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23" fillId="0" borderId="0" xfId="0" applyFont="1" applyAlignment="1">
      <alignment horizontal="left" vertical="center" indent="5"/>
    </xf>
    <xf numFmtId="43" fontId="7" fillId="0" borderId="0" xfId="1" applyFont="1" applyFill="1"/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/>
    <xf numFmtId="43" fontId="10" fillId="4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43" fontId="7" fillId="0" borderId="1" xfId="1" applyFont="1" applyBorder="1" applyAlignment="1">
      <alignment horizontal="center"/>
    </xf>
    <xf numFmtId="43" fontId="7" fillId="0" borderId="7" xfId="1" applyFont="1" applyFill="1" applyBorder="1"/>
    <xf numFmtId="43" fontId="5" fillId="0" borderId="1" xfId="1" applyFont="1" applyBorder="1"/>
    <xf numFmtId="43" fontId="28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43" fontId="8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23" fillId="0" borderId="0" xfId="0" applyFont="1" applyAlignment="1">
      <alignment horizontal="justify" vertical="center"/>
    </xf>
    <xf numFmtId="43" fontId="6" fillId="0" borderId="0" xfId="0" applyNumberFormat="1" applyFont="1"/>
    <xf numFmtId="43" fontId="11" fillId="0" borderId="1" xfId="1" applyFont="1" applyFill="1" applyBorder="1" applyAlignment="1">
      <alignment horizontal="center" vertical="center"/>
    </xf>
    <xf numFmtId="43" fontId="8" fillId="0" borderId="1" xfId="1" applyFont="1" applyBorder="1"/>
    <xf numFmtId="0" fontId="11" fillId="4" borderId="1" xfId="0" applyFont="1" applyFill="1" applyBorder="1" applyAlignment="1">
      <alignment vertical="center" wrapText="1"/>
    </xf>
    <xf numFmtId="43" fontId="11" fillId="0" borderId="7" xfId="1" applyFont="1" applyBorder="1" applyAlignment="1">
      <alignment horizontal="center" vertical="center"/>
    </xf>
    <xf numFmtId="43" fontId="10" fillId="4" borderId="1" xfId="1" applyFont="1" applyFill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167" fontId="7" fillId="0" borderId="0" xfId="0" applyNumberFormat="1" applyFont="1"/>
    <xf numFmtId="0" fontId="29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3" fontId="5" fillId="0" borderId="7" xfId="1" applyFont="1" applyBorder="1"/>
    <xf numFmtId="43" fontId="5" fillId="0" borderId="1" xfId="1" applyFont="1" applyBorder="1" applyAlignment="1">
      <alignment wrapText="1"/>
    </xf>
    <xf numFmtId="167" fontId="11" fillId="0" borderId="1" xfId="1" applyNumberFormat="1" applyFont="1" applyBorder="1" applyAlignment="1">
      <alignment horizontal="center" vertical="center" wrapText="1"/>
    </xf>
    <xf numFmtId="43" fontId="5" fillId="0" borderId="7" xfId="1" applyFont="1" applyBorder="1" applyAlignment="1">
      <alignment wrapText="1"/>
    </xf>
    <xf numFmtId="166" fontId="5" fillId="0" borderId="7" xfId="1" applyNumberFormat="1" applyFont="1" applyBorder="1" applyAlignment="1">
      <alignment horizontal="left"/>
    </xf>
    <xf numFmtId="43" fontId="5" fillId="0" borderId="7" xfId="1" applyFont="1" applyBorder="1" applyAlignment="1">
      <alignment horizontal="left"/>
    </xf>
    <xf numFmtId="0" fontId="30" fillId="0" borderId="1" xfId="0" applyFont="1" applyBorder="1" applyAlignment="1">
      <alignment vertical="center" wrapText="1"/>
    </xf>
    <xf numFmtId="43" fontId="31" fillId="0" borderId="1" xfId="1" applyFont="1" applyBorder="1"/>
    <xf numFmtId="43" fontId="6" fillId="0" borderId="0" xfId="1" applyFont="1" applyAlignment="1">
      <alignment horizontal="center" wrapText="1"/>
    </xf>
    <xf numFmtId="0" fontId="10" fillId="0" borderId="0" xfId="0" applyFont="1" applyAlignment="1">
      <alignment vertical="center" wrapText="1"/>
    </xf>
    <xf numFmtId="43" fontId="10" fillId="0" borderId="0" xfId="1" applyFont="1" applyBorder="1" applyAlignment="1">
      <alignment horizontal="center" vertical="center"/>
    </xf>
    <xf numFmtId="164" fontId="32" fillId="4" borderId="1" xfId="0" applyNumberFormat="1" applyFont="1" applyFill="1" applyBorder="1" applyAlignment="1">
      <alignment vertical="center" wrapText="1"/>
    </xf>
    <xf numFmtId="164" fontId="32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wrapText="1"/>
    </xf>
    <xf numFmtId="164" fontId="32" fillId="4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Border="1" applyAlignment="1">
      <alignment vertical="center" wrapText="1"/>
    </xf>
    <xf numFmtId="164" fontId="33" fillId="0" borderId="1" xfId="0" applyNumberFormat="1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164" fontId="34" fillId="0" borderId="1" xfId="1" applyNumberFormat="1" applyFont="1" applyBorder="1" applyAlignment="1">
      <alignment horizontal="center" vertical="center"/>
    </xf>
    <xf numFmtId="164" fontId="34" fillId="0" borderId="1" xfId="1" applyNumberFormat="1" applyFont="1" applyBorder="1" applyAlignment="1">
      <alignment vertical="center"/>
    </xf>
    <xf numFmtId="9" fontId="33" fillId="0" borderId="1" xfId="2" applyFont="1" applyBorder="1" applyAlignment="1">
      <alignment horizontal="center" vertical="center"/>
    </xf>
    <xf numFmtId="167" fontId="7" fillId="0" borderId="0" xfId="1" applyNumberFormat="1" applyFont="1" applyFill="1"/>
    <xf numFmtId="167" fontId="6" fillId="0" borderId="1" xfId="1" applyNumberFormat="1" applyFont="1" applyBorder="1"/>
    <xf numFmtId="164" fontId="37" fillId="0" borderId="0" xfId="1" applyNumberFormat="1" applyFont="1" applyBorder="1"/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/>
    <xf numFmtId="164" fontId="38" fillId="0" borderId="0" xfId="0" applyNumberFormat="1" applyFont="1"/>
    <xf numFmtId="164" fontId="35" fillId="0" borderId="0" xfId="0" applyNumberFormat="1" applyFont="1" applyAlignment="1">
      <alignment vertical="center"/>
    </xf>
    <xf numFmtId="164" fontId="8" fillId="0" borderId="0" xfId="0" applyNumberFormat="1" applyFont="1"/>
    <xf numFmtId="164" fontId="33" fillId="0" borderId="1" xfId="0" applyNumberFormat="1" applyFont="1" applyBorder="1" applyAlignment="1">
      <alignment vertical="center" wrapText="1"/>
    </xf>
    <xf numFmtId="168" fontId="16" fillId="0" borderId="1" xfId="1" applyNumberFormat="1" applyFont="1" applyFill="1" applyBorder="1"/>
    <xf numFmtId="164" fontId="34" fillId="0" borderId="1" xfId="0" applyNumberFormat="1" applyFont="1" applyBorder="1" applyAlignment="1">
      <alignment vertical="center" wrapText="1"/>
    </xf>
    <xf numFmtId="164" fontId="36" fillId="0" borderId="1" xfId="1" applyNumberFormat="1" applyFont="1" applyBorder="1" applyAlignment="1">
      <alignment horizontal="center" vertical="center"/>
    </xf>
    <xf numFmtId="164" fontId="33" fillId="0" borderId="1" xfId="1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39" fillId="0" borderId="0" xfId="0" applyNumberFormat="1" applyFont="1" applyAlignment="1">
      <alignment vertical="center"/>
    </xf>
    <xf numFmtId="164" fontId="40" fillId="0" borderId="0" xfId="0" applyNumberFormat="1" applyFont="1" applyAlignment="1">
      <alignment horizontal="left" vertical="center" indent="5"/>
    </xf>
    <xf numFmtId="164" fontId="39" fillId="0" borderId="0" xfId="0" applyNumberFormat="1" applyFont="1" applyAlignment="1">
      <alignment horizontal="left" vertical="center" indent="5"/>
    </xf>
    <xf numFmtId="164" fontId="33" fillId="0" borderId="0" xfId="0" applyNumberFormat="1" applyFont="1" applyAlignment="1">
      <alignment vertical="center"/>
    </xf>
    <xf numFmtId="9" fontId="8" fillId="0" borderId="0" xfId="2" applyFont="1"/>
    <xf numFmtId="164" fontId="37" fillId="0" borderId="0" xfId="1" applyNumberFormat="1" applyFont="1" applyBorder="1" applyAlignment="1">
      <alignment horizontal="center"/>
    </xf>
    <xf numFmtId="0" fontId="7" fillId="2" borderId="0" xfId="0" applyFont="1" applyFill="1"/>
    <xf numFmtId="167" fontId="7" fillId="2" borderId="0" xfId="1" applyNumberFormat="1" applyFont="1" applyFill="1"/>
    <xf numFmtId="43" fontId="7" fillId="2" borderId="0" xfId="1" applyFont="1" applyFill="1"/>
    <xf numFmtId="167" fontId="7" fillId="2" borderId="1" xfId="1" applyNumberFormat="1" applyFont="1" applyFill="1" applyBorder="1"/>
    <xf numFmtId="0" fontId="41" fillId="0" borderId="0" xfId="0" applyFont="1"/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0" xfId="0" applyNumberFormat="1" applyFont="1"/>
    <xf numFmtId="43" fontId="41" fillId="0" borderId="1" xfId="1" applyFont="1" applyBorder="1" applyAlignment="1">
      <alignment horizontal="center"/>
    </xf>
    <xf numFmtId="43" fontId="42" fillId="0" borderId="1" xfId="1" applyFont="1" applyFill="1" applyBorder="1"/>
    <xf numFmtId="167" fontId="7" fillId="0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3" fontId="7" fillId="0" borderId="0" xfId="1" applyFont="1" applyFill="1" applyAlignment="1"/>
    <xf numFmtId="0" fontId="7" fillId="0" borderId="0" xfId="0" applyFont="1" applyAlignment="1">
      <alignment vertical="center"/>
    </xf>
    <xf numFmtId="0" fontId="6" fillId="4" borderId="1" xfId="0" applyFont="1" applyFill="1" applyBorder="1"/>
    <xf numFmtId="167" fontId="7" fillId="0" borderId="1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/>
    <xf numFmtId="0" fontId="42" fillId="0" borderId="1" xfId="0" applyFont="1" applyBorder="1" applyAlignment="1">
      <alignment horizontal="center"/>
    </xf>
    <xf numFmtId="43" fontId="42" fillId="0" borderId="1" xfId="1" applyFont="1" applyBorder="1"/>
    <xf numFmtId="167" fontId="43" fillId="0" borderId="1" xfId="0" applyNumberFormat="1" applyFont="1" applyBorder="1"/>
    <xf numFmtId="43" fontId="7" fillId="0" borderId="0" xfId="1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167" fontId="6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4" borderId="1" xfId="0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7" fillId="4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  <xf numFmtId="0" fontId="19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/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7" fontId="7" fillId="0" borderId="1" xfId="1" applyNumberFormat="1" applyFont="1" applyBorder="1" applyAlignment="1">
      <alignment wrapText="1"/>
    </xf>
    <xf numFmtId="167" fontId="6" fillId="0" borderId="1" xfId="1" applyNumberFormat="1" applyFont="1" applyBorder="1" applyAlignment="1">
      <alignment wrapText="1"/>
    </xf>
    <xf numFmtId="167" fontId="43" fillId="0" borderId="1" xfId="0" applyNumberFormat="1" applyFont="1" applyBorder="1" applyAlignment="1">
      <alignment wrapText="1"/>
    </xf>
    <xf numFmtId="43" fontId="7" fillId="0" borderId="0" xfId="1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41" fillId="0" borderId="1" xfId="0" applyFont="1" applyBorder="1" applyAlignment="1">
      <alignment wrapText="1"/>
    </xf>
    <xf numFmtId="167" fontId="7" fillId="0" borderId="1" xfId="1" applyNumberFormat="1" applyFont="1" applyFill="1" applyBorder="1" applyAlignment="1">
      <alignment horizontal="center" wrapText="1"/>
    </xf>
    <xf numFmtId="43" fontId="7" fillId="0" borderId="0" xfId="0" applyNumberFormat="1" applyFont="1" applyAlignment="1">
      <alignment horizontal="center" wrapText="1"/>
    </xf>
    <xf numFmtId="43" fontId="7" fillId="0" borderId="0" xfId="1" applyFont="1" applyFill="1" applyAlignment="1">
      <alignment wrapText="1"/>
    </xf>
    <xf numFmtId="0" fontId="42" fillId="0" borderId="1" xfId="0" applyFont="1" applyBorder="1" applyAlignment="1">
      <alignment wrapText="1"/>
    </xf>
    <xf numFmtId="0" fontId="49" fillId="4" borderId="1" xfId="0" applyFont="1" applyFill="1" applyBorder="1" applyAlignment="1">
      <alignment wrapText="1"/>
    </xf>
    <xf numFmtId="0" fontId="50" fillId="4" borderId="1" xfId="0" applyFont="1" applyFill="1" applyBorder="1" applyAlignment="1">
      <alignment horizontal="center"/>
    </xf>
    <xf numFmtId="43" fontId="50" fillId="4" borderId="1" xfId="1" applyFont="1" applyFill="1" applyBorder="1" applyAlignment="1">
      <alignment horizontal="center"/>
    </xf>
    <xf numFmtId="0" fontId="50" fillId="0" borderId="1" xfId="0" applyFont="1" applyBorder="1" applyAlignment="1">
      <alignment wrapText="1"/>
    </xf>
    <xf numFmtId="43" fontId="50" fillId="0" borderId="1" xfId="1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1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/>
    </xf>
    <xf numFmtId="0" fontId="49" fillId="0" borderId="1" xfId="0" applyFont="1" applyBorder="1"/>
    <xf numFmtId="0" fontId="52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center" vertical="center"/>
    </xf>
    <xf numFmtId="167" fontId="49" fillId="0" borderId="1" xfId="1" applyNumberFormat="1" applyFont="1" applyBorder="1" applyAlignment="1">
      <alignment horizontal="right"/>
    </xf>
    <xf numFmtId="167" fontId="49" fillId="0" borderId="1" xfId="1" applyNumberFormat="1" applyFont="1" applyBorder="1"/>
    <xf numFmtId="167" fontId="49" fillId="0" borderId="1" xfId="1" applyNumberFormat="1" applyFont="1" applyFill="1" applyBorder="1"/>
    <xf numFmtId="167" fontId="53" fillId="0" borderId="1" xfId="1" applyNumberFormat="1" applyFont="1" applyFill="1" applyBorder="1"/>
    <xf numFmtId="0" fontId="50" fillId="0" borderId="1" xfId="0" applyFont="1" applyBorder="1"/>
    <xf numFmtId="0" fontId="51" fillId="0" borderId="1" xfId="0" applyFont="1" applyBorder="1" applyAlignment="1">
      <alignment wrapText="1"/>
    </xf>
    <xf numFmtId="43" fontId="50" fillId="0" borderId="1" xfId="1" applyFont="1" applyFill="1" applyBorder="1" applyAlignment="1">
      <alignment horizontal="center"/>
    </xf>
    <xf numFmtId="167" fontId="50" fillId="0" borderId="1" xfId="1" applyNumberFormat="1" applyFont="1" applyFill="1" applyBorder="1"/>
    <xf numFmtId="0" fontId="49" fillId="0" borderId="1" xfId="0" applyFont="1" applyBorder="1" applyAlignment="1">
      <alignment wrapText="1"/>
    </xf>
    <xf numFmtId="167" fontId="10" fillId="4" borderId="1" xfId="1" applyNumberFormat="1" applyFont="1" applyFill="1" applyBorder="1" applyAlignment="1">
      <alignment horizontal="center" vertical="center"/>
    </xf>
    <xf numFmtId="167" fontId="6" fillId="4" borderId="1" xfId="1" applyNumberFormat="1" applyFont="1" applyFill="1" applyBorder="1" applyAlignment="1">
      <alignment horizontal="center"/>
    </xf>
    <xf numFmtId="167" fontId="7" fillId="4" borderId="1" xfId="1" applyNumberFormat="1" applyFont="1" applyFill="1" applyBorder="1" applyAlignment="1">
      <alignment horizontal="center"/>
    </xf>
    <xf numFmtId="167" fontId="11" fillId="0" borderId="1" xfId="1" applyNumberFormat="1" applyFont="1" applyBorder="1" applyAlignment="1">
      <alignment horizontal="center" vertical="center"/>
    </xf>
    <xf numFmtId="167" fontId="10" fillId="0" borderId="1" xfId="1" applyNumberFormat="1" applyFont="1" applyBorder="1" applyAlignment="1">
      <alignment horizontal="center" vertical="center"/>
    </xf>
    <xf numFmtId="167" fontId="10" fillId="0" borderId="0" xfId="1" applyNumberFormat="1" applyFont="1" applyBorder="1" applyAlignment="1">
      <alignment horizontal="center" vertical="center"/>
    </xf>
    <xf numFmtId="167" fontId="7" fillId="8" borderId="1" xfId="1" applyNumberFormat="1" applyFont="1" applyFill="1" applyBorder="1" applyAlignment="1">
      <alignment horizont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7" fontId="10" fillId="0" borderId="0" xfId="1" applyNumberFormat="1" applyFont="1" applyAlignment="1">
      <alignment horizontal="center" vertical="center"/>
    </xf>
    <xf numFmtId="167" fontId="28" fillId="0" borderId="1" xfId="1" applyNumberFormat="1" applyFont="1" applyBorder="1" applyAlignment="1">
      <alignment horizontal="center" vertical="center"/>
    </xf>
    <xf numFmtId="167" fontId="19" fillId="4" borderId="1" xfId="1" applyNumberFormat="1" applyFont="1" applyFill="1" applyBorder="1" applyAlignment="1">
      <alignment horizontal="center" vertical="center"/>
    </xf>
    <xf numFmtId="167" fontId="11" fillId="2" borderId="1" xfId="1" applyNumberFormat="1" applyFont="1" applyFill="1" applyBorder="1" applyAlignment="1">
      <alignment horizontal="center" vertical="center"/>
    </xf>
    <xf numFmtId="167" fontId="7" fillId="0" borderId="0" xfId="1" applyNumberFormat="1" applyFont="1" applyAlignment="1">
      <alignment horizontal="center" wrapText="1"/>
    </xf>
    <xf numFmtId="167" fontId="10" fillId="4" borderId="1" xfId="1" applyNumberFormat="1" applyFont="1" applyFill="1" applyBorder="1" applyAlignment="1">
      <alignment horizontal="left" vertical="center" wrapText="1"/>
    </xf>
    <xf numFmtId="167" fontId="17" fillId="2" borderId="1" xfId="1" applyNumberFormat="1" applyFont="1" applyFill="1" applyBorder="1" applyAlignment="1">
      <alignment horizontal="left" vertical="center" wrapText="1"/>
    </xf>
    <xf numFmtId="167" fontId="17" fillId="0" borderId="1" xfId="1" applyNumberFormat="1" applyFont="1" applyFill="1" applyBorder="1" applyAlignment="1">
      <alignment horizontal="left" vertical="center" wrapText="1"/>
    </xf>
    <xf numFmtId="167" fontId="17" fillId="2" borderId="1" xfId="1" applyNumberFormat="1" applyFont="1" applyFill="1" applyBorder="1" applyAlignment="1">
      <alignment horizontal="right" vertical="center"/>
    </xf>
    <xf numFmtId="167" fontId="20" fillId="0" borderId="1" xfId="1" applyNumberFormat="1" applyFont="1" applyFill="1" applyBorder="1" applyAlignment="1">
      <alignment horizontal="right" vertical="center"/>
    </xf>
    <xf numFmtId="167" fontId="17" fillId="0" borderId="0" xfId="1" applyNumberFormat="1" applyFont="1" applyFill="1"/>
    <xf numFmtId="167" fontId="19" fillId="4" borderId="1" xfId="1" applyNumberFormat="1" applyFont="1" applyFill="1" applyBorder="1" applyAlignment="1">
      <alignment horizontal="center" vertical="center" wrapText="1"/>
    </xf>
    <xf numFmtId="167" fontId="54" fillId="0" borderId="1" xfId="1" applyNumberFormat="1" applyFont="1" applyBorder="1" applyAlignment="1">
      <alignment horizontal="right" vertical="center" wrapText="1"/>
    </xf>
    <xf numFmtId="167" fontId="55" fillId="0" borderId="1" xfId="1" applyNumberFormat="1" applyFont="1" applyBorder="1" applyAlignment="1">
      <alignment horizontal="right" vertical="center" wrapText="1"/>
    </xf>
    <xf numFmtId="167" fontId="6" fillId="4" borderId="1" xfId="1" applyNumberFormat="1" applyFont="1" applyFill="1" applyBorder="1" applyAlignment="1">
      <alignment horizontal="center" wrapText="1"/>
    </xf>
    <xf numFmtId="43" fontId="10" fillId="4" borderId="1" xfId="1" applyFont="1" applyFill="1" applyBorder="1" applyAlignment="1">
      <alignment horizontal="center" vertical="center"/>
    </xf>
    <xf numFmtId="167" fontId="17" fillId="2" borderId="21" xfId="1" applyNumberFormat="1" applyFont="1" applyFill="1" applyBorder="1" applyAlignment="1">
      <alignment horizontal="left" vertical="center" wrapText="1"/>
    </xf>
    <xf numFmtId="167" fontId="48" fillId="0" borderId="1" xfId="0" applyNumberFormat="1" applyFont="1" applyBorder="1" applyAlignment="1">
      <alignment horizontal="center"/>
    </xf>
    <xf numFmtId="9" fontId="57" fillId="0" borderId="1" xfId="2" applyFont="1" applyBorder="1" applyAlignment="1">
      <alignment horizontal="center" vertical="center"/>
    </xf>
    <xf numFmtId="168" fontId="17" fillId="0" borderId="1" xfId="6" applyNumberFormat="1" applyFont="1" applyFill="1" applyBorder="1" applyAlignment="1">
      <alignment horizontal="center" vertical="top" wrapText="1"/>
    </xf>
    <xf numFmtId="168" fontId="19" fillId="0" borderId="1" xfId="6" applyNumberFormat="1" applyFont="1" applyFill="1" applyBorder="1"/>
    <xf numFmtId="167" fontId="17" fillId="0" borderId="1" xfId="6" applyNumberFormat="1" applyFont="1" applyFill="1" applyBorder="1" applyAlignment="1" applyProtection="1">
      <alignment horizontal="left" vertical="top" wrapText="1" shrinkToFit="1"/>
      <protection locked="0"/>
    </xf>
    <xf numFmtId="9" fontId="57" fillId="0" borderId="1" xfId="2" applyFont="1" applyFill="1" applyBorder="1" applyAlignment="1">
      <alignment horizontal="center" vertical="center" wrapText="1"/>
    </xf>
    <xf numFmtId="0" fontId="56" fillId="0" borderId="0" xfId="0" applyFont="1"/>
    <xf numFmtId="0" fontId="59" fillId="10" borderId="2" xfId="0" applyFont="1" applyFill="1" applyBorder="1"/>
    <xf numFmtId="0" fontId="59" fillId="10" borderId="20" xfId="0" applyFont="1" applyFill="1" applyBorder="1" applyAlignment="1">
      <alignment horizontal="center"/>
    </xf>
    <xf numFmtId="0" fontId="59" fillId="10" borderId="28" xfId="0" applyFont="1" applyFill="1" applyBorder="1"/>
    <xf numFmtId="0" fontId="59" fillId="10" borderId="1" xfId="0" applyFont="1" applyFill="1" applyBorder="1" applyAlignment="1">
      <alignment horizontal="center" wrapText="1"/>
    </xf>
    <xf numFmtId="0" fontId="59" fillId="10" borderId="1" xfId="0" applyFont="1" applyFill="1" applyBorder="1" applyAlignment="1">
      <alignment wrapText="1"/>
    </xf>
    <xf numFmtId="0" fontId="59" fillId="10" borderId="28" xfId="0" applyFont="1" applyFill="1" applyBorder="1" applyAlignment="1">
      <alignment wrapText="1"/>
    </xf>
    <xf numFmtId="0" fontId="59" fillId="0" borderId="2" xfId="0" applyFont="1" applyBorder="1"/>
    <xf numFmtId="43" fontId="59" fillId="0" borderId="1" xfId="1" applyFont="1" applyBorder="1"/>
    <xf numFmtId="43" fontId="61" fillId="0" borderId="1" xfId="1" applyFont="1" applyBorder="1" applyAlignment="1">
      <alignment vertical="center" wrapText="1"/>
    </xf>
    <xf numFmtId="43" fontId="61" fillId="10" borderId="1" xfId="1" applyFont="1" applyFill="1" applyBorder="1" applyAlignment="1">
      <alignment vertical="center" wrapText="1"/>
    </xf>
    <xf numFmtId="43" fontId="61" fillId="0" borderId="28" xfId="1" applyFont="1" applyBorder="1" applyAlignment="1">
      <alignment vertical="center" wrapText="1"/>
    </xf>
    <xf numFmtId="43" fontId="56" fillId="0" borderId="2" xfId="1" applyFont="1" applyBorder="1"/>
    <xf numFmtId="43" fontId="56" fillId="0" borderId="1" xfId="1" applyFont="1" applyBorder="1"/>
    <xf numFmtId="43" fontId="56" fillId="10" borderId="1" xfId="1" applyFont="1" applyFill="1" applyBorder="1"/>
    <xf numFmtId="43" fontId="60" fillId="0" borderId="1" xfId="1" applyFont="1" applyBorder="1" applyAlignment="1">
      <alignment vertical="center" wrapText="1"/>
    </xf>
    <xf numFmtId="43" fontId="60" fillId="0" borderId="28" xfId="1" applyFont="1" applyBorder="1" applyAlignment="1">
      <alignment vertical="center" wrapText="1"/>
    </xf>
    <xf numFmtId="43" fontId="56" fillId="0" borderId="0" xfId="0" applyNumberFormat="1" applyFont="1"/>
    <xf numFmtId="43" fontId="59" fillId="0" borderId="29" xfId="1" applyFont="1" applyBorder="1"/>
    <xf numFmtId="43" fontId="59" fillId="0" borderId="30" xfId="1" applyFont="1" applyBorder="1"/>
    <xf numFmtId="43" fontId="56" fillId="0" borderId="30" xfId="1" applyFont="1" applyBorder="1"/>
    <xf numFmtId="43" fontId="56" fillId="10" borderId="30" xfId="1" applyFont="1" applyFill="1" applyBorder="1"/>
    <xf numFmtId="43" fontId="60" fillId="0" borderId="31" xfId="1" applyFont="1" applyBorder="1" applyAlignment="1">
      <alignment vertical="center" wrapText="1"/>
    </xf>
    <xf numFmtId="0" fontId="59" fillId="0" borderId="0" xfId="0" applyFont="1"/>
    <xf numFmtId="43" fontId="59" fillId="0" borderId="0" xfId="1" applyFont="1" applyBorder="1"/>
    <xf numFmtId="43" fontId="60" fillId="0" borderId="0" xfId="1" applyFont="1" applyBorder="1" applyAlignment="1">
      <alignment vertical="center" wrapText="1"/>
    </xf>
    <xf numFmtId="167" fontId="7" fillId="0" borderId="0" xfId="1" applyNumberFormat="1" applyFont="1" applyFill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Alignment="1">
      <alignment horizontal="left" wrapText="1"/>
    </xf>
    <xf numFmtId="167" fontId="7" fillId="0" borderId="0" xfId="1" applyNumberFormat="1" applyFont="1" applyAlignment="1">
      <alignment horizontal="center" vertical="center"/>
    </xf>
    <xf numFmtId="167" fontId="19" fillId="4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wrapText="1"/>
    </xf>
    <xf numFmtId="167" fontId="62" fillId="0" borderId="1" xfId="1" applyNumberFormat="1" applyFont="1" applyBorder="1" applyAlignment="1">
      <alignment horizontal="center" vertical="center"/>
    </xf>
    <xf numFmtId="167" fontId="7" fillId="4" borderId="1" xfId="1" applyNumberFormat="1" applyFont="1" applyFill="1" applyBorder="1" applyAlignment="1">
      <alignment wrapText="1"/>
    </xf>
    <xf numFmtId="167" fontId="10" fillId="0" borderId="0" xfId="1" applyNumberFormat="1" applyFont="1" applyBorder="1" applyAlignment="1">
      <alignment horizontal="center" vertical="center" wrapText="1"/>
    </xf>
    <xf numFmtId="167" fontId="10" fillId="0" borderId="0" xfId="1" applyNumberFormat="1" applyFont="1" applyAlignment="1">
      <alignment horizontal="center" vertical="center" wrapText="1"/>
    </xf>
    <xf numFmtId="167" fontId="7" fillId="0" borderId="0" xfId="1" applyNumberFormat="1" applyFont="1" applyAlignment="1">
      <alignment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7" fontId="6" fillId="0" borderId="0" xfId="1" applyNumberFormat="1" applyFont="1" applyAlignment="1">
      <alignment wrapText="1"/>
    </xf>
    <xf numFmtId="167" fontId="7" fillId="2" borderId="0" xfId="1" applyNumberFormat="1" applyFont="1" applyFill="1" applyAlignment="1">
      <alignment wrapText="1"/>
    </xf>
    <xf numFmtId="167" fontId="17" fillId="0" borderId="0" xfId="1" applyNumberFormat="1" applyFont="1" applyFill="1" applyAlignment="1">
      <alignment wrapText="1"/>
    </xf>
    <xf numFmtId="167" fontId="17" fillId="2" borderId="0" xfId="1" applyNumberFormat="1" applyFont="1" applyFill="1" applyAlignment="1">
      <alignment wrapText="1"/>
    </xf>
    <xf numFmtId="167" fontId="7" fillId="0" borderId="0" xfId="1" applyNumberFormat="1" applyFont="1" applyFill="1" applyAlignment="1">
      <alignment wrapText="1"/>
    </xf>
    <xf numFmtId="0" fontId="17" fillId="2" borderId="1" xfId="0" applyFont="1" applyFill="1" applyBorder="1"/>
    <xf numFmtId="0" fontId="35" fillId="11" borderId="1" xfId="0" applyFont="1" applyFill="1" applyBorder="1" applyAlignment="1">
      <alignment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63" fillId="0" borderId="0" xfId="0" applyFont="1" applyAlignment="1">
      <alignment wrapText="1"/>
    </xf>
    <xf numFmtId="3" fontId="38" fillId="0" borderId="1" xfId="0" applyNumberFormat="1" applyFont="1" applyBorder="1" applyAlignment="1">
      <alignment horizontal="right" vertical="center" wrapText="1"/>
    </xf>
    <xf numFmtId="167" fontId="35" fillId="11" borderId="1" xfId="1" applyNumberFormat="1" applyFont="1" applyFill="1" applyBorder="1" applyAlignment="1">
      <alignment vertical="center" wrapText="1"/>
    </xf>
    <xf numFmtId="167" fontId="8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right" vertical="center" wrapText="1"/>
    </xf>
    <xf numFmtId="167" fontId="38" fillId="0" borderId="1" xfId="1" applyNumberFormat="1" applyFont="1" applyBorder="1" applyAlignment="1">
      <alignment horizontal="right" vertical="center" wrapText="1"/>
    </xf>
    <xf numFmtId="167" fontId="63" fillId="0" borderId="0" xfId="1" applyNumberFormat="1" applyFont="1" applyAlignment="1">
      <alignment wrapText="1"/>
    </xf>
    <xf numFmtId="167" fontId="8" fillId="0" borderId="1" xfId="0" applyNumberFormat="1" applyFont="1" applyBorder="1" applyAlignment="1">
      <alignment horizontal="right" vertical="center" wrapText="1"/>
    </xf>
    <xf numFmtId="167" fontId="35" fillId="11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Border="1" applyAlignment="1">
      <alignment vertical="center" wrapText="1"/>
    </xf>
    <xf numFmtId="0" fontId="35" fillId="4" borderId="1" xfId="0" applyFont="1" applyFill="1" applyBorder="1" applyAlignment="1">
      <alignment horizontal="center"/>
    </xf>
    <xf numFmtId="167" fontId="7" fillId="2" borderId="0" xfId="1" applyNumberFormat="1" applyFont="1" applyFill="1" applyAlignment="1">
      <alignment horizontal="center"/>
    </xf>
    <xf numFmtId="167" fontId="10" fillId="2" borderId="0" xfId="1" applyNumberFormat="1" applyFont="1" applyFill="1" applyAlignment="1">
      <alignment horizontal="center" vertical="center"/>
    </xf>
    <xf numFmtId="167" fontId="17" fillId="2" borderId="0" xfId="0" applyNumberFormat="1" applyFont="1" applyFill="1"/>
    <xf numFmtId="167" fontId="49" fillId="2" borderId="1" xfId="1" applyNumberFormat="1" applyFont="1" applyFill="1" applyBorder="1"/>
    <xf numFmtId="0" fontId="52" fillId="2" borderId="1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center" vertical="center"/>
    </xf>
    <xf numFmtId="167" fontId="7" fillId="2" borderId="0" xfId="1" applyNumberFormat="1" applyFont="1" applyFill="1" applyAlignment="1">
      <alignment horizontal="left" wrapText="1"/>
    </xf>
    <xf numFmtId="167" fontId="7" fillId="2" borderId="0" xfId="1" applyNumberFormat="1" applyFont="1" applyFill="1" applyAlignment="1">
      <alignment horizontal="center" vertical="center"/>
    </xf>
    <xf numFmtId="164" fontId="24" fillId="0" borderId="1" xfId="0" applyNumberFormat="1" applyFont="1" applyBorder="1"/>
    <xf numFmtId="164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9" fillId="0" borderId="0" xfId="0" applyNumberFormat="1" applyFont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wrapText="1"/>
    </xf>
    <xf numFmtId="164" fontId="7" fillId="0" borderId="0" xfId="1" applyNumberFormat="1" applyFont="1" applyFill="1" applyBorder="1"/>
    <xf numFmtId="164" fontId="4" fillId="0" borderId="0" xfId="0" applyNumberFormat="1" applyFont="1" applyAlignment="1">
      <alignment vertical="center"/>
    </xf>
    <xf numFmtId="164" fontId="7" fillId="0" borderId="0" xfId="0" applyNumberFormat="1" applyFont="1"/>
    <xf numFmtId="164" fontId="7" fillId="0" borderId="0" xfId="0" applyNumberFormat="1" applyFont="1" applyAlignment="1">
      <alignment wrapText="1"/>
    </xf>
    <xf numFmtId="164" fontId="7" fillId="0" borderId="0" xfId="1" applyNumberFormat="1" applyFont="1" applyFill="1" applyBorder="1" applyAlignment="1">
      <alignment horizontal="center"/>
    </xf>
    <xf numFmtId="164" fontId="33" fillId="0" borderId="1" xfId="0" applyNumberFormat="1" applyFont="1" applyBorder="1" applyAlignment="1">
      <alignment horizontal="center" vertical="center" wrapText="1"/>
    </xf>
    <xf numFmtId="9" fontId="33" fillId="0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164" fontId="31" fillId="0" borderId="0" xfId="1" applyNumberFormat="1" applyFont="1" applyFill="1" applyBorder="1"/>
    <xf numFmtId="164" fontId="4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 wrapText="1"/>
    </xf>
    <xf numFmtId="164" fontId="7" fillId="0" borderId="0" xfId="1" applyNumberFormat="1" applyFont="1"/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/>
    <xf numFmtId="164" fontId="6" fillId="0" borderId="0" xfId="1" applyNumberFormat="1" applyFont="1" applyBorder="1" applyAlignment="1">
      <alignment horizontal="center"/>
    </xf>
    <xf numFmtId="164" fontId="6" fillId="9" borderId="0" xfId="1" applyNumberFormat="1" applyFont="1" applyFill="1" applyBorder="1"/>
    <xf numFmtId="164" fontId="6" fillId="0" borderId="0" xfId="1" applyNumberFormat="1" applyFont="1" applyBorder="1"/>
    <xf numFmtId="164" fontId="11" fillId="2" borderId="1" xfId="0" applyNumberFormat="1" applyFont="1" applyFill="1" applyBorder="1" applyAlignment="1">
      <alignment vertical="center" wrapText="1"/>
    </xf>
    <xf numFmtId="9" fontId="33" fillId="2" borderId="1" xfId="2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164" fontId="7" fillId="2" borderId="0" xfId="1" applyNumberFormat="1" applyFont="1" applyFill="1" applyBorder="1"/>
    <xf numFmtId="164" fontId="64" fillId="2" borderId="0" xfId="1" applyNumberFormat="1" applyFont="1" applyFill="1" applyBorder="1"/>
    <xf numFmtId="3" fontId="64" fillId="2" borderId="0" xfId="0" applyNumberFormat="1" applyFont="1" applyFill="1" applyAlignment="1">
      <alignment horizontal="right" vertical="center" wrapText="1"/>
    </xf>
    <xf numFmtId="14" fontId="5" fillId="0" borderId="0" xfId="1" applyNumberFormat="1" applyFont="1"/>
    <xf numFmtId="43" fontId="5" fillId="4" borderId="0" xfId="1" applyFont="1" applyFill="1" applyAlignment="1">
      <alignment horizontal="center"/>
    </xf>
    <xf numFmtId="43" fontId="1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0" fontId="65" fillId="0" borderId="0" xfId="0" applyFont="1"/>
    <xf numFmtId="167" fontId="10" fillId="0" borderId="1" xfId="1" applyNumberFormat="1" applyFont="1" applyBorder="1" applyAlignment="1">
      <alignment horizontal="center" vertical="center" wrapText="1"/>
    </xf>
    <xf numFmtId="167" fontId="28" fillId="0" borderId="1" xfId="1" applyNumberFormat="1" applyFont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wrapText="1"/>
    </xf>
    <xf numFmtId="167" fontId="17" fillId="0" borderId="1" xfId="1" applyNumberFormat="1" applyFont="1" applyFill="1" applyBorder="1" applyAlignment="1">
      <alignment horizontal="right" vertical="center" wrapText="1"/>
    </xf>
    <xf numFmtId="167" fontId="17" fillId="0" borderId="0" xfId="0" applyNumberFormat="1" applyFont="1" applyAlignment="1">
      <alignment wrapText="1"/>
    </xf>
    <xf numFmtId="167" fontId="6" fillId="0" borderId="1" xfId="1" applyNumberFormat="1" applyFont="1" applyFill="1" applyBorder="1" applyAlignment="1">
      <alignment horizontal="center" wrapText="1"/>
    </xf>
    <xf numFmtId="0" fontId="30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3" fontId="4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43" fontId="21" fillId="0" borderId="1" xfId="1" applyFont="1" applyBorder="1" applyAlignment="1">
      <alignment horizontal="center" vertical="center" wrapText="1"/>
    </xf>
    <xf numFmtId="43" fontId="21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43" fontId="67" fillId="0" borderId="1" xfId="1" applyFont="1" applyBorder="1" applyAlignment="1">
      <alignment horizontal="center" vertical="center" wrapText="1"/>
    </xf>
    <xf numFmtId="43" fontId="4" fillId="0" borderId="0" xfId="1" applyFont="1"/>
    <xf numFmtId="43" fontId="5" fillId="0" borderId="1" xfId="1" applyFont="1" applyBorder="1" applyAlignment="1">
      <alignment horizontal="center"/>
    </xf>
    <xf numFmtId="43" fontId="6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/>
    </xf>
    <xf numFmtId="43" fontId="65" fillId="0" borderId="0" xfId="1" applyFont="1" applyBorder="1" applyAlignment="1">
      <alignment horizontal="center"/>
    </xf>
    <xf numFmtId="43" fontId="65" fillId="0" borderId="0" xfId="1" applyFont="1" applyBorder="1"/>
    <xf numFmtId="43" fontId="5" fillId="0" borderId="0" xfId="1" applyFont="1" applyBorder="1" applyAlignment="1">
      <alignment horizontal="center"/>
    </xf>
    <xf numFmtId="43" fontId="68" fillId="0" borderId="0" xfId="1" applyFont="1" applyBorder="1" applyAlignment="1">
      <alignment horizontal="center" vertical="center" wrapText="1"/>
    </xf>
    <xf numFmtId="43" fontId="68" fillId="0" borderId="0" xfId="1" applyFont="1" applyBorder="1" applyAlignment="1">
      <alignment vertical="center" wrapText="1"/>
    </xf>
    <xf numFmtId="43" fontId="5" fillId="0" borderId="0" xfId="1" applyFont="1" applyBorder="1"/>
    <xf numFmtId="0" fontId="4" fillId="8" borderId="1" xfId="0" applyFont="1" applyFill="1" applyBorder="1" applyAlignment="1">
      <alignment vertical="center" wrapText="1"/>
    </xf>
    <xf numFmtId="43" fontId="5" fillId="8" borderId="1" xfId="1" applyFont="1" applyFill="1" applyBorder="1" applyAlignment="1">
      <alignment horizontal="center" wrapText="1"/>
    </xf>
    <xf numFmtId="43" fontId="5" fillId="8" borderId="1" xfId="1" applyFont="1" applyFill="1" applyBorder="1" applyAlignment="1">
      <alignment wrapText="1"/>
    </xf>
    <xf numFmtId="43" fontId="14" fillId="8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3" fontId="65" fillId="0" borderId="0" xfId="1" applyFont="1" applyAlignment="1">
      <alignment horizontal="center"/>
    </xf>
    <xf numFmtId="0" fontId="5" fillId="4" borderId="1" xfId="0" applyFont="1" applyFill="1" applyBorder="1" applyAlignment="1">
      <alignment wrapText="1"/>
    </xf>
    <xf numFmtId="43" fontId="21" fillId="4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/>
    </xf>
    <xf numFmtId="43" fontId="65" fillId="0" borderId="0" xfId="1" applyFont="1"/>
    <xf numFmtId="0" fontId="15" fillId="4" borderId="1" xfId="0" applyFont="1" applyFill="1" applyBorder="1" applyAlignment="1">
      <alignment wrapText="1"/>
    </xf>
    <xf numFmtId="43" fontId="18" fillId="4" borderId="1" xfId="1" applyFont="1" applyFill="1" applyBorder="1" applyAlignment="1">
      <alignment horizontal="center" vertical="center"/>
    </xf>
    <xf numFmtId="43" fontId="15" fillId="0" borderId="0" xfId="1" applyFont="1" applyFill="1"/>
    <xf numFmtId="0" fontId="15" fillId="0" borderId="0" xfId="0" applyFont="1"/>
    <xf numFmtId="43" fontId="18" fillId="4" borderId="1" xfId="1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21" fillId="0" borderId="1" xfId="0" applyFont="1" applyBorder="1" applyAlignment="1">
      <alignment wrapText="1"/>
    </xf>
    <xf numFmtId="0" fontId="5" fillId="0" borderId="0" xfId="0" applyFont="1" applyAlignment="1">
      <alignment horizontal="left" vertical="center" indent="5"/>
    </xf>
    <xf numFmtId="43" fontId="5" fillId="0" borderId="0" xfId="1" applyFont="1" applyFill="1"/>
    <xf numFmtId="43" fontId="21" fillId="4" borderId="1" xfId="1" applyFont="1" applyFill="1" applyBorder="1" applyAlignment="1">
      <alignment horizontal="center" vertical="center" wrapText="1"/>
    </xf>
    <xf numFmtId="43" fontId="5" fillId="0" borderId="7" xfId="1" applyFont="1" applyFill="1" applyBorder="1"/>
    <xf numFmtId="43" fontId="69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5"/>
    </xf>
    <xf numFmtId="168" fontId="15" fillId="0" borderId="1" xfId="6" applyNumberFormat="1" applyFont="1" applyFill="1" applyBorder="1" applyAlignment="1">
      <alignment horizontal="center" vertical="top" wrapText="1"/>
    </xf>
    <xf numFmtId="168" fontId="18" fillId="0" borderId="1" xfId="6" applyNumberFormat="1" applyFont="1" applyFill="1" applyBorder="1"/>
    <xf numFmtId="43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5" fillId="0" borderId="0" xfId="0" applyFont="1" applyAlignment="1">
      <alignment horizontal="justify" vertical="center"/>
    </xf>
    <xf numFmtId="0" fontId="21" fillId="4" borderId="1" xfId="0" applyFont="1" applyFill="1" applyBorder="1" applyAlignment="1">
      <alignment vertical="center" wrapText="1"/>
    </xf>
    <xf numFmtId="167" fontId="15" fillId="0" borderId="1" xfId="6" applyNumberFormat="1" applyFont="1" applyFill="1" applyBorder="1" applyAlignment="1" applyProtection="1">
      <alignment horizontal="left" vertical="top" wrapText="1" shrinkToFit="1"/>
      <protection locked="0"/>
    </xf>
    <xf numFmtId="43" fontId="14" fillId="0" borderId="1" xfId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67" fontId="5" fillId="0" borderId="0" xfId="1" applyNumberFormat="1" applyFont="1"/>
    <xf numFmtId="43" fontId="5" fillId="0" borderId="0" xfId="1" applyFont="1" applyAlignment="1">
      <alignment horizontal="center" wrapText="1"/>
    </xf>
    <xf numFmtId="167" fontId="5" fillId="0" borderId="0" xfId="1" applyNumberFormat="1" applyFont="1" applyAlignment="1">
      <alignment horizontal="center"/>
    </xf>
    <xf numFmtId="43" fontId="21" fillId="4" borderId="1" xfId="1" applyFont="1" applyFill="1" applyBorder="1" applyAlignment="1">
      <alignment horizontal="left" vertical="center" wrapText="1"/>
    </xf>
    <xf numFmtId="43" fontId="14" fillId="0" borderId="1" xfId="1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43" fontId="70" fillId="0" borderId="1" xfId="1" applyFont="1" applyBorder="1"/>
    <xf numFmtId="43" fontId="4" fillId="0" borderId="0" xfId="1" applyFont="1" applyAlignment="1">
      <alignment horizontal="center" wrapText="1"/>
    </xf>
    <xf numFmtId="0" fontId="21" fillId="0" borderId="0" xfId="0" applyFont="1" applyAlignment="1">
      <alignment vertical="center" wrapText="1"/>
    </xf>
    <xf numFmtId="43" fontId="21" fillId="0" borderId="0" xfId="1" applyFont="1" applyBorder="1" applyAlignment="1">
      <alignment horizontal="center" vertical="center"/>
    </xf>
    <xf numFmtId="167" fontId="17" fillId="2" borderId="1" xfId="1" applyNumberFormat="1" applyFont="1" applyFill="1" applyBorder="1" applyAlignment="1">
      <alignment horizontal="right" vertical="center" wrapText="1"/>
    </xf>
    <xf numFmtId="43" fontId="5" fillId="0" borderId="2" xfId="1" applyFont="1" applyBorder="1"/>
    <xf numFmtId="0" fontId="6" fillId="0" borderId="1" xfId="0" applyFont="1" applyBorder="1"/>
    <xf numFmtId="43" fontId="6" fillId="0" borderId="1" xfId="1" applyFont="1" applyBorder="1"/>
    <xf numFmtId="9" fontId="6" fillId="0" borderId="1" xfId="2" applyFont="1" applyBorder="1"/>
    <xf numFmtId="9" fontId="7" fillId="0" borderId="1" xfId="2" applyFont="1" applyBorder="1"/>
    <xf numFmtId="0" fontId="9" fillId="0" borderId="1" xfId="0" applyFont="1" applyBorder="1"/>
    <xf numFmtId="43" fontId="9" fillId="0" borderId="1" xfId="1" applyFont="1" applyBorder="1"/>
    <xf numFmtId="9" fontId="9" fillId="0" borderId="1" xfId="2" applyFont="1" applyBorder="1"/>
    <xf numFmtId="9" fontId="7" fillId="0" borderId="0" xfId="2" applyFont="1"/>
    <xf numFmtId="168" fontId="20" fillId="0" borderId="0" xfId="1" applyNumberFormat="1" applyFont="1" applyFill="1" applyBorder="1" applyAlignment="1">
      <alignment horizontal="center" wrapText="1"/>
    </xf>
    <xf numFmtId="167" fontId="35" fillId="0" borderId="1" xfId="1" applyNumberFormat="1" applyFont="1" applyFill="1" applyBorder="1" applyAlignment="1">
      <alignment horizontal="left" vertical="center" wrapText="1"/>
    </xf>
    <xf numFmtId="167" fontId="20" fillId="0" borderId="1" xfId="1" applyNumberFormat="1" applyFont="1" applyFill="1" applyBorder="1" applyAlignment="1">
      <alignment horizontal="right" vertical="top"/>
    </xf>
    <xf numFmtId="167" fontId="17" fillId="0" borderId="1" xfId="1" applyNumberFormat="1" applyFont="1" applyFill="1" applyBorder="1" applyAlignment="1">
      <alignment horizontal="right" vertical="top"/>
    </xf>
    <xf numFmtId="0" fontId="19" fillId="0" borderId="0" xfId="0" applyFont="1" applyAlignment="1">
      <alignment vertical="top"/>
    </xf>
    <xf numFmtId="168" fontId="17" fillId="0" borderId="1" xfId="1" applyNumberFormat="1" applyFont="1" applyFill="1" applyBorder="1" applyAlignment="1">
      <alignment horizontal="center" vertical="center"/>
    </xf>
    <xf numFmtId="167" fontId="17" fillId="0" borderId="0" xfId="1" applyNumberFormat="1" applyFont="1" applyFill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7" fillId="0" borderId="0" xfId="1" applyNumberFormat="1" applyFont="1" applyAlignment="1">
      <alignment horizontal="left"/>
    </xf>
    <xf numFmtId="167" fontId="8" fillId="0" borderId="0" xfId="1" applyNumberFormat="1" applyFont="1"/>
    <xf numFmtId="167" fontId="6" fillId="0" borderId="0" xfId="1" applyNumberFormat="1" applyFont="1" applyAlignment="1">
      <alignment horizontal="left"/>
    </xf>
    <xf numFmtId="167" fontId="6" fillId="0" borderId="0" xfId="0" applyNumberFormat="1" applyFont="1"/>
    <xf numFmtId="167" fontId="6" fillId="0" borderId="0" xfId="1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167" fontId="32" fillId="4" borderId="1" xfId="1" applyNumberFormat="1" applyFont="1" applyFill="1" applyBorder="1" applyAlignment="1">
      <alignment horizontal="center" vertical="center" wrapText="1"/>
    </xf>
    <xf numFmtId="167" fontId="32" fillId="4" borderId="1" xfId="1" applyNumberFormat="1" applyFont="1" applyFill="1" applyBorder="1" applyAlignment="1">
      <alignment horizontal="center" vertical="center"/>
    </xf>
    <xf numFmtId="167" fontId="33" fillId="0" borderId="1" xfId="1" applyNumberFormat="1" applyFont="1" applyBorder="1" applyAlignment="1">
      <alignment horizontal="center" vertical="center"/>
    </xf>
    <xf numFmtId="167" fontId="34" fillId="0" borderId="1" xfId="1" applyNumberFormat="1" applyFont="1" applyBorder="1" applyAlignment="1">
      <alignment horizontal="center" vertical="center"/>
    </xf>
    <xf numFmtId="167" fontId="33" fillId="2" borderId="1" xfId="1" applyNumberFormat="1" applyFont="1" applyFill="1" applyBorder="1" applyAlignment="1">
      <alignment vertical="center"/>
    </xf>
    <xf numFmtId="167" fontId="34" fillId="0" borderId="1" xfId="1" applyNumberFormat="1" applyFont="1" applyBorder="1" applyAlignment="1">
      <alignment vertical="center"/>
    </xf>
    <xf numFmtId="167" fontId="34" fillId="0" borderId="1" xfId="1" applyNumberFormat="1" applyFont="1" applyFill="1" applyBorder="1" applyAlignment="1">
      <alignment horizontal="center" vertical="center"/>
    </xf>
    <xf numFmtId="167" fontId="33" fillId="0" borderId="1" xfId="1" applyNumberFormat="1" applyFont="1" applyFill="1" applyBorder="1" applyAlignment="1">
      <alignment horizontal="center" vertical="center"/>
    </xf>
    <xf numFmtId="167" fontId="6" fillId="2" borderId="0" xfId="1" applyNumberFormat="1" applyFont="1" applyFill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167" fontId="62" fillId="0" borderId="20" xfId="1" applyNumberFormat="1" applyFont="1" applyBorder="1" applyAlignment="1">
      <alignment horizontal="center" vertical="center"/>
    </xf>
    <xf numFmtId="167" fontId="62" fillId="0" borderId="20" xfId="1" applyNumberFormat="1" applyFont="1" applyBorder="1" applyAlignment="1">
      <alignment horizontal="center" vertical="center" wrapText="1"/>
    </xf>
    <xf numFmtId="167" fontId="62" fillId="0" borderId="7" xfId="1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167" fontId="14" fillId="0" borderId="1" xfId="1" applyNumberFormat="1" applyFont="1" applyBorder="1" applyAlignment="1">
      <alignment horizontal="right" vertical="center" indent="5"/>
    </xf>
    <xf numFmtId="167" fontId="21" fillId="0" borderId="1" xfId="0" applyNumberFormat="1" applyFont="1" applyBorder="1" applyAlignment="1">
      <alignment horizontal="right" vertical="center"/>
    </xf>
    <xf numFmtId="43" fontId="14" fillId="0" borderId="1" xfId="1" applyFont="1" applyBorder="1" applyAlignment="1">
      <alignment horizontal="right" vertical="center"/>
    </xf>
    <xf numFmtId="167" fontId="14" fillId="0" borderId="1" xfId="1" applyNumberFormat="1" applyFont="1" applyBorder="1" applyAlignment="1">
      <alignment horizontal="right" vertical="center" indent="4"/>
    </xf>
    <xf numFmtId="167" fontId="14" fillId="0" borderId="1" xfId="1" applyNumberFormat="1" applyFont="1" applyBorder="1" applyAlignment="1">
      <alignment horizontal="right" vertical="center"/>
    </xf>
    <xf numFmtId="167" fontId="21" fillId="0" borderId="1" xfId="1" applyNumberFormat="1" applyFont="1" applyBorder="1" applyAlignment="1">
      <alignment horizontal="right" vertical="center" indent="5"/>
    </xf>
    <xf numFmtId="0" fontId="5" fillId="0" borderId="1" xfId="0" applyFont="1" applyBorder="1" applyAlignment="1">
      <alignment vertical="center"/>
    </xf>
    <xf numFmtId="169" fontId="5" fillId="0" borderId="1" xfId="0" applyNumberFormat="1" applyFont="1" applyBorder="1" applyAlignment="1">
      <alignment horizontal="right" vertical="center"/>
    </xf>
    <xf numFmtId="0" fontId="21" fillId="4" borderId="23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72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43" fontId="21" fillId="0" borderId="9" xfId="1" applyFont="1" applyBorder="1" applyAlignment="1">
      <alignment horizontal="right" vertical="center" wrapText="1"/>
    </xf>
    <xf numFmtId="43" fontId="73" fillId="0" borderId="9" xfId="1" applyFont="1" applyBorder="1" applyAlignment="1">
      <alignment horizontal="right" vertical="center" wrapText="1"/>
    </xf>
    <xf numFmtId="167" fontId="14" fillId="0" borderId="9" xfId="1" applyNumberFormat="1" applyFont="1" applyBorder="1" applyAlignment="1">
      <alignment horizontal="right" vertical="center" wrapText="1"/>
    </xf>
    <xf numFmtId="167" fontId="21" fillId="0" borderId="9" xfId="1" applyNumberFormat="1" applyFont="1" applyBorder="1" applyAlignment="1">
      <alignment horizontal="right" vertical="center" wrapText="1"/>
    </xf>
    <xf numFmtId="167" fontId="73" fillId="0" borderId="9" xfId="1" applyNumberFormat="1" applyFont="1" applyBorder="1" applyAlignment="1">
      <alignment horizontal="right" vertical="center" wrapText="1"/>
    </xf>
    <xf numFmtId="167" fontId="5" fillId="0" borderId="9" xfId="1" applyNumberFormat="1" applyFont="1" applyBorder="1" applyAlignment="1">
      <alignment horizontal="right" vertical="center" wrapText="1"/>
    </xf>
    <xf numFmtId="167" fontId="20" fillId="0" borderId="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4" fillId="1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13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167" fontId="13" fillId="4" borderId="1" xfId="1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167" fontId="30" fillId="0" borderId="1" xfId="1" applyNumberFormat="1" applyFont="1" applyBorder="1" applyAlignment="1">
      <alignment horizontal="right" vertical="center"/>
    </xf>
    <xf numFmtId="167" fontId="30" fillId="0" borderId="1" xfId="1" applyNumberFormat="1" applyFont="1" applyBorder="1" applyAlignment="1">
      <alignment vertical="center"/>
    </xf>
    <xf numFmtId="167" fontId="5" fillId="0" borderId="0" xfId="0" applyNumberFormat="1" applyFont="1" applyAlignment="1">
      <alignment wrapText="1"/>
    </xf>
    <xf numFmtId="167" fontId="5" fillId="2" borderId="0" xfId="0" applyNumberFormat="1" applyFont="1" applyFill="1"/>
    <xf numFmtId="167" fontId="5" fillId="0" borderId="0" xfId="1" applyNumberFormat="1" applyFont="1" applyAlignment="1">
      <alignment wrapText="1"/>
    </xf>
    <xf numFmtId="167" fontId="13" fillId="4" borderId="6" xfId="1" applyNumberFormat="1" applyFont="1" applyFill="1" applyBorder="1" applyAlignment="1">
      <alignment horizontal="center" vertical="center" wrapText="1"/>
    </xf>
    <xf numFmtId="167" fontId="13" fillId="4" borderId="1" xfId="1" applyNumberFormat="1" applyFont="1" applyFill="1" applyBorder="1" applyAlignment="1">
      <alignment horizontal="center" vertical="center" wrapText="1"/>
    </xf>
    <xf numFmtId="167" fontId="13" fillId="2" borderId="0" xfId="1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vertical="center" wrapText="1"/>
    </xf>
    <xf numFmtId="167" fontId="13" fillId="4" borderId="9" xfId="1" applyNumberFormat="1" applyFont="1" applyFill="1" applyBorder="1" applyAlignment="1">
      <alignment horizontal="right" vertical="center" wrapText="1"/>
    </xf>
    <xf numFmtId="167" fontId="13" fillId="4" borderId="13" xfId="1" applyNumberFormat="1" applyFont="1" applyFill="1" applyBorder="1" applyAlignment="1">
      <alignment horizontal="right" vertical="center" wrapText="1"/>
    </xf>
    <xf numFmtId="167" fontId="13" fillId="4" borderId="1" xfId="1" applyNumberFormat="1" applyFont="1" applyFill="1" applyBorder="1" applyAlignment="1">
      <alignment horizontal="right" vertical="center" wrapText="1"/>
    </xf>
    <xf numFmtId="167" fontId="13" fillId="2" borderId="0" xfId="1" applyNumberFormat="1" applyFont="1" applyFill="1" applyBorder="1" applyAlignment="1">
      <alignment horizontal="right" vertical="center" wrapText="1"/>
    </xf>
    <xf numFmtId="167" fontId="14" fillId="2" borderId="0" xfId="1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43" fontId="5" fillId="2" borderId="0" xfId="0" applyNumberFormat="1" applyFont="1" applyFill="1" applyAlignment="1">
      <alignment wrapText="1"/>
    </xf>
    <xf numFmtId="167" fontId="30" fillId="0" borderId="1" xfId="1" applyNumberFormat="1" applyFont="1" applyBorder="1" applyAlignment="1">
      <alignment horizontal="right" vertical="center" wrapText="1"/>
    </xf>
    <xf numFmtId="167" fontId="30" fillId="0" borderId="1" xfId="1" applyNumberFormat="1" applyFont="1" applyBorder="1" applyAlignment="1">
      <alignment vertical="center" wrapText="1"/>
    </xf>
    <xf numFmtId="167" fontId="30" fillId="2" borderId="1" xfId="1" applyNumberFormat="1" applyFont="1" applyFill="1" applyBorder="1" applyAlignment="1">
      <alignment vertical="center" wrapText="1"/>
    </xf>
    <xf numFmtId="167" fontId="30" fillId="0" borderId="0" xfId="1" applyNumberFormat="1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5" fillId="0" borderId="1" xfId="0" applyFont="1" applyBorder="1"/>
    <xf numFmtId="43" fontId="13" fillId="4" borderId="1" xfId="1" applyFont="1" applyFill="1" applyBorder="1" applyAlignment="1">
      <alignment horizontal="center" vertical="center"/>
    </xf>
    <xf numFmtId="43" fontId="30" fillId="0" borderId="1" xfId="1" applyFont="1" applyBorder="1" applyAlignment="1">
      <alignment vertical="center"/>
    </xf>
    <xf numFmtId="43" fontId="13" fillId="4" borderId="32" xfId="1" applyFont="1" applyFill="1" applyBorder="1" applyAlignment="1">
      <alignment horizontal="center" vertical="center" wrapText="1"/>
    </xf>
    <xf numFmtId="43" fontId="13" fillId="4" borderId="0" xfId="1" applyFont="1" applyFill="1" applyBorder="1" applyAlignment="1">
      <alignment horizontal="right" vertical="center" wrapText="1"/>
    </xf>
    <xf numFmtId="43" fontId="30" fillId="0" borderId="8" xfId="1" applyFont="1" applyBorder="1" applyAlignment="1">
      <alignment vertical="center" wrapText="1"/>
    </xf>
    <xf numFmtId="165" fontId="5" fillId="0" borderId="1" xfId="0" applyNumberFormat="1" applyFont="1" applyBorder="1"/>
    <xf numFmtId="167" fontId="15" fillId="0" borderId="1" xfId="1" applyNumberFormat="1" applyFont="1" applyFill="1" applyBorder="1" applyAlignment="1">
      <alignment horizontal="right"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wrapText="1"/>
    </xf>
    <xf numFmtId="17" fontId="19" fillId="2" borderId="1" xfId="0" applyNumberFormat="1" applyFont="1" applyFill="1" applyBorder="1"/>
    <xf numFmtId="0" fontId="19" fillId="2" borderId="0" xfId="0" applyFont="1" applyFill="1"/>
    <xf numFmtId="3" fontId="75" fillId="2" borderId="1" xfId="0" applyNumberFormat="1" applyFont="1" applyFill="1" applyBorder="1" applyAlignment="1">
      <alignment wrapText="1"/>
    </xf>
    <xf numFmtId="3" fontId="19" fillId="2" borderId="2" xfId="0" applyNumberFormat="1" applyFont="1" applyFill="1" applyBorder="1"/>
    <xf numFmtId="168" fontId="18" fillId="2" borderId="1" xfId="1" applyNumberFormat="1" applyFont="1" applyFill="1" applyBorder="1"/>
    <xf numFmtId="0" fontId="15" fillId="2" borderId="1" xfId="0" applyFont="1" applyFill="1" applyBorder="1"/>
    <xf numFmtId="3" fontId="77" fillId="2" borderId="1" xfId="0" applyNumberFormat="1" applyFont="1" applyFill="1" applyBorder="1" applyAlignment="1">
      <alignment wrapText="1"/>
    </xf>
    <xf numFmtId="168" fontId="18" fillId="2" borderId="1" xfId="0" applyNumberFormat="1" applyFont="1" applyFill="1" applyBorder="1"/>
    <xf numFmtId="9" fontId="19" fillId="2" borderId="1" xfId="2" applyFont="1" applyFill="1" applyBorder="1"/>
    <xf numFmtId="0" fontId="76" fillId="2" borderId="0" xfId="0" applyFont="1" applyFill="1"/>
    <xf numFmtId="3" fontId="78" fillId="2" borderId="4" xfId="0" applyNumberFormat="1" applyFont="1" applyFill="1" applyBorder="1"/>
    <xf numFmtId="3" fontId="20" fillId="2" borderId="4" xfId="0" applyNumberFormat="1" applyFont="1" applyFill="1" applyBorder="1"/>
    <xf numFmtId="9" fontId="20" fillId="2" borderId="4" xfId="2" applyFont="1" applyFill="1" applyBorder="1"/>
    <xf numFmtId="43" fontId="7" fillId="2" borderId="0" xfId="0" applyNumberFormat="1" applyFont="1" applyFill="1"/>
    <xf numFmtId="0" fontId="15" fillId="2" borderId="1" xfId="0" applyFont="1" applyFill="1" applyBorder="1" applyAlignment="1">
      <alignment wrapText="1"/>
    </xf>
    <xf numFmtId="43" fontId="5" fillId="2" borderId="1" xfId="1" applyFont="1" applyFill="1" applyBorder="1"/>
    <xf numFmtId="0" fontId="21" fillId="4" borderId="1" xfId="0" applyFont="1" applyFill="1" applyBorder="1" applyAlignment="1">
      <alignment horizontal="right" vertical="center"/>
    </xf>
    <xf numFmtId="167" fontId="21" fillId="4" borderId="1" xfId="1" applyNumberFormat="1" applyFont="1" applyFill="1" applyBorder="1" applyAlignment="1">
      <alignment horizontal="right" vertical="center"/>
    </xf>
    <xf numFmtId="43" fontId="21" fillId="2" borderId="1" xfId="1" applyFont="1" applyFill="1" applyBorder="1" applyAlignment="1">
      <alignment horizontal="right" vertical="center"/>
    </xf>
    <xf numFmtId="0" fontId="73" fillId="0" borderId="1" xfId="0" applyFont="1" applyBorder="1" applyAlignment="1">
      <alignment vertical="center" wrapText="1"/>
    </xf>
    <xf numFmtId="167" fontId="7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9" fontId="7" fillId="0" borderId="0" xfId="2" applyFont="1" applyFill="1" applyAlignment="1"/>
    <xf numFmtId="0" fontId="7" fillId="0" borderId="34" xfId="0" applyFont="1" applyBorder="1"/>
    <xf numFmtId="43" fontId="30" fillId="0" borderId="0" xfId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/>
    <xf numFmtId="43" fontId="5" fillId="0" borderId="0" xfId="1" applyFont="1" applyFill="1" applyBorder="1" applyAlignment="1"/>
    <xf numFmtId="0" fontId="19" fillId="2" borderId="1" xfId="0" applyFont="1" applyFill="1" applyBorder="1" applyAlignment="1">
      <alignment horizontal="center"/>
    </xf>
    <xf numFmtId="43" fontId="19" fillId="2" borderId="1" xfId="1" applyFont="1" applyFill="1" applyBorder="1" applyAlignment="1"/>
    <xf numFmtId="3" fontId="75" fillId="2" borderId="1" xfId="0" applyNumberFormat="1" applyFont="1" applyFill="1" applyBorder="1"/>
    <xf numFmtId="168" fontId="18" fillId="2" borderId="1" xfId="1" applyNumberFormat="1" applyFont="1" applyFill="1" applyBorder="1" applyAlignment="1"/>
    <xf numFmtId="3" fontId="77" fillId="2" borderId="1" xfId="0" applyNumberFormat="1" applyFont="1" applyFill="1" applyBorder="1"/>
    <xf numFmtId="9" fontId="19" fillId="2" borderId="1" xfId="2" applyFont="1" applyFill="1" applyBorder="1" applyAlignment="1"/>
    <xf numFmtId="43" fontId="76" fillId="2" borderId="1" xfId="1" applyFont="1" applyFill="1" applyBorder="1" applyAlignment="1"/>
    <xf numFmtId="9" fontId="20" fillId="2" borderId="4" xfId="2" applyFont="1" applyFill="1" applyBorder="1" applyAlignment="1"/>
    <xf numFmtId="43" fontId="6" fillId="0" borderId="1" xfId="1" applyFont="1" applyBorder="1" applyAlignment="1"/>
    <xf numFmtId="43" fontId="7" fillId="0" borderId="1" xfId="1" applyFont="1" applyBorder="1" applyAlignment="1"/>
    <xf numFmtId="9" fontId="7" fillId="0" borderId="1" xfId="2" applyFont="1" applyBorder="1" applyAlignment="1"/>
    <xf numFmtId="9" fontId="6" fillId="0" borderId="1" xfId="2" applyFont="1" applyBorder="1" applyAlignment="1"/>
    <xf numFmtId="43" fontId="9" fillId="0" borderId="1" xfId="1" applyFont="1" applyBorder="1" applyAlignment="1"/>
    <xf numFmtId="9" fontId="9" fillId="0" borderId="1" xfId="2" applyFont="1" applyBorder="1" applyAlignment="1"/>
    <xf numFmtId="43" fontId="7" fillId="0" borderId="0" xfId="1" applyFont="1" applyAlignment="1"/>
    <xf numFmtId="9" fontId="7" fillId="0" borderId="0" xfId="2" applyFont="1" applyAlignment="1"/>
    <xf numFmtId="0" fontId="18" fillId="0" borderId="0" xfId="0" applyFont="1"/>
    <xf numFmtId="0" fontId="18" fillId="0" borderId="0" xfId="0" applyFont="1" applyAlignment="1">
      <alignment vertical="center" wrapText="1"/>
    </xf>
    <xf numFmtId="0" fontId="79" fillId="0" borderId="0" xfId="0" applyFont="1" applyAlignment="1">
      <alignment horizontal="left" vertical="center"/>
    </xf>
    <xf numFmtId="0" fontId="4" fillId="15" borderId="1" xfId="0" applyFont="1" applyFill="1" applyBorder="1" applyAlignment="1">
      <alignment vertical="top" wrapText="1"/>
    </xf>
    <xf numFmtId="0" fontId="21" fillId="15" borderId="1" xfId="0" applyFont="1" applyFill="1" applyBorder="1" applyAlignment="1">
      <alignment vertical="top" wrapText="1"/>
    </xf>
    <xf numFmtId="167" fontId="4" fillId="15" borderId="1" xfId="1" applyNumberFormat="1" applyFont="1" applyFill="1" applyBorder="1" applyAlignment="1">
      <alignment horizontal="right" vertical="top" wrapText="1"/>
    </xf>
    <xf numFmtId="167" fontId="4" fillId="15" borderId="1" xfId="1" applyNumberFormat="1" applyFont="1" applyFill="1" applyBorder="1" applyAlignment="1">
      <alignment horizontal="left" vertical="top" wrapText="1"/>
    </xf>
    <xf numFmtId="9" fontId="4" fillId="15" borderId="1" xfId="2" applyFont="1" applyFill="1" applyBorder="1" applyAlignment="1">
      <alignment horizontal="left" vertical="top" wrapText="1"/>
    </xf>
    <xf numFmtId="0" fontId="4" fillId="15" borderId="1" xfId="0" applyFont="1" applyFill="1" applyBorder="1" applyAlignment="1">
      <alignment wrapText="1"/>
    </xf>
    <xf numFmtId="0" fontId="21" fillId="15" borderId="1" xfId="0" applyFont="1" applyFill="1" applyBorder="1" applyAlignment="1">
      <alignment wrapText="1"/>
    </xf>
    <xf numFmtId="167" fontId="21" fillId="15" borderId="1" xfId="1" applyNumberFormat="1" applyFont="1" applyFill="1" applyBorder="1" applyAlignment="1">
      <alignment horizontal="right" vertical="top"/>
    </xf>
    <xf numFmtId="9" fontId="21" fillId="15" borderId="1" xfId="2" applyFont="1" applyFill="1" applyBorder="1" applyAlignment="1">
      <alignment horizontal="right" vertical="top"/>
    </xf>
    <xf numFmtId="0" fontId="21" fillId="0" borderId="1" xfId="0" applyFont="1" applyBorder="1" applyAlignment="1">
      <alignment vertical="top" wrapText="1"/>
    </xf>
    <xf numFmtId="167" fontId="15" fillId="0" borderId="1" xfId="1" applyNumberFormat="1" applyFont="1" applyFill="1" applyBorder="1" applyAlignment="1"/>
    <xf numFmtId="0" fontId="14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32" fillId="0" borderId="1" xfId="0" applyFont="1" applyBorder="1" applyAlignment="1">
      <alignment vertical="top"/>
    </xf>
    <xf numFmtId="0" fontId="33" fillId="0" borderId="1" xfId="0" applyFont="1" applyBorder="1" applyAlignment="1">
      <alignment vertical="top"/>
    </xf>
    <xf numFmtId="167" fontId="31" fillId="0" borderId="1" xfId="1" applyNumberFormat="1" applyFont="1" applyBorder="1" applyAlignment="1">
      <alignment wrapText="1"/>
    </xf>
    <xf numFmtId="168" fontId="15" fillId="2" borderId="1" xfId="6" applyNumberFormat="1" applyFont="1" applyFill="1" applyBorder="1" applyAlignment="1">
      <alignment horizontal="center" vertical="top" wrapText="1"/>
    </xf>
    <xf numFmtId="43" fontId="14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43" fontId="4" fillId="0" borderId="1" xfId="1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168" fontId="20" fillId="0" borderId="34" xfId="1" applyNumberFormat="1" applyFont="1" applyFill="1" applyBorder="1" applyAlignment="1">
      <alignment horizontal="center" wrapText="1"/>
    </xf>
    <xf numFmtId="0" fontId="17" fillId="0" borderId="0" xfId="0" applyFont="1" applyAlignment="1">
      <alignment vertical="top"/>
    </xf>
    <xf numFmtId="0" fontId="17" fillId="0" borderId="34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1" xfId="1" applyNumberFormat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justify" vertical="top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43" fontId="17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1" xfId="0" applyFont="1" applyBorder="1" applyAlignment="1">
      <alignment vertical="top" wrapText="1"/>
    </xf>
    <xf numFmtId="0" fontId="71" fillId="0" borderId="0" xfId="0" applyFont="1" applyAlignment="1">
      <alignment vertical="top"/>
    </xf>
    <xf numFmtId="0" fontId="20" fillId="0" borderId="1" xfId="0" applyFont="1" applyBorder="1" applyAlignment="1">
      <alignment vertical="top"/>
    </xf>
    <xf numFmtId="0" fontId="71" fillId="0" borderId="1" xfId="0" applyFont="1" applyBorder="1" applyAlignment="1">
      <alignment vertical="top" wrapText="1"/>
    </xf>
    <xf numFmtId="167" fontId="20" fillId="0" borderId="1" xfId="1" applyNumberFormat="1" applyFont="1" applyFill="1" applyBorder="1" applyAlignment="1">
      <alignment horizontal="right" vertical="top" wrapText="1"/>
    </xf>
    <xf numFmtId="0" fontId="19" fillId="0" borderId="1" xfId="0" applyFont="1" applyBorder="1" applyAlignment="1">
      <alignment horizontal="left" vertical="top" wrapText="1"/>
    </xf>
    <xf numFmtId="167" fontId="66" fillId="0" borderId="1" xfId="1" applyNumberFormat="1" applyFont="1" applyFill="1" applyBorder="1" applyAlignment="1">
      <alignment horizontal="right" vertical="top"/>
    </xf>
    <xf numFmtId="167" fontId="19" fillId="0" borderId="1" xfId="1" applyNumberFormat="1" applyFont="1" applyFill="1" applyBorder="1" applyAlignment="1">
      <alignment vertical="top"/>
    </xf>
    <xf numFmtId="0" fontId="17" fillId="0" borderId="1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167" fontId="66" fillId="0" borderId="1" xfId="1" applyNumberFormat="1" applyFont="1" applyFill="1" applyBorder="1" applyAlignment="1">
      <alignment horizontal="right" vertical="top" wrapText="1"/>
    </xf>
    <xf numFmtId="167" fontId="20" fillId="0" borderId="1" xfId="0" applyNumberFormat="1" applyFont="1" applyBorder="1" applyAlignment="1">
      <alignment vertical="top" wrapText="1"/>
    </xf>
    <xf numFmtId="0" fontId="71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justify" wrapText="1"/>
    </xf>
    <xf numFmtId="167" fontId="20" fillId="0" borderId="1" xfId="1" applyNumberFormat="1" applyFont="1" applyFill="1" applyBorder="1" applyAlignment="1">
      <alignment horizontal="right"/>
    </xf>
    <xf numFmtId="167" fontId="19" fillId="0" borderId="1" xfId="1" applyNumberFormat="1" applyFont="1" applyFill="1" applyBorder="1" applyAlignment="1">
      <alignment horizontal="right" vertical="top"/>
    </xf>
    <xf numFmtId="167" fontId="19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58" fillId="0" borderId="0" xfId="0" applyFont="1" applyAlignment="1">
      <alignment vertical="top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top"/>
    </xf>
    <xf numFmtId="0" fontId="17" fillId="0" borderId="1" xfId="0" applyFont="1" applyBorder="1" applyAlignment="1">
      <alignment vertical="center"/>
    </xf>
    <xf numFmtId="0" fontId="71" fillId="0" borderId="1" xfId="0" applyFont="1" applyBorder="1" applyAlignment="1">
      <alignment vertical="top"/>
    </xf>
    <xf numFmtId="0" fontId="17" fillId="0" borderId="0" xfId="0" applyFont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wrapText="1"/>
    </xf>
    <xf numFmtId="164" fontId="81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164" fontId="81" fillId="0" borderId="1" xfId="0" applyNumberFormat="1" applyFont="1" applyBorder="1" applyAlignment="1">
      <alignment vertical="top" wrapText="1"/>
    </xf>
    <xf numFmtId="43" fontId="19" fillId="0" borderId="1" xfId="0" applyNumberFormat="1" applyFont="1" applyBorder="1" applyAlignment="1">
      <alignment vertical="top"/>
    </xf>
    <xf numFmtId="165" fontId="17" fillId="0" borderId="0" xfId="0" applyNumberFormat="1" applyFont="1" applyAlignment="1">
      <alignment vertical="top"/>
    </xf>
    <xf numFmtId="165" fontId="58" fillId="0" borderId="0" xfId="0" applyNumberFormat="1" applyFont="1" applyAlignment="1">
      <alignment vertical="top"/>
    </xf>
    <xf numFmtId="0" fontId="6" fillId="2" borderId="0" xfId="0" applyFont="1" applyFill="1" applyAlignment="1">
      <alignment vertical="center"/>
    </xf>
    <xf numFmtId="43" fontId="19" fillId="3" borderId="1" xfId="0" applyNumberFormat="1" applyFont="1" applyFill="1" applyBorder="1" applyAlignment="1">
      <alignment vertical="top"/>
    </xf>
    <xf numFmtId="167" fontId="5" fillId="0" borderId="1" xfId="1" applyNumberFormat="1" applyFont="1" applyBorder="1"/>
    <xf numFmtId="167" fontId="7" fillId="0" borderId="1" xfId="1" applyNumberFormat="1" applyFont="1" applyBorder="1" applyAlignment="1">
      <alignment vertical="center" wrapText="1"/>
    </xf>
    <xf numFmtId="167" fontId="7" fillId="0" borderId="1" xfId="1" applyNumberFormat="1" applyFont="1" applyBorder="1" applyAlignment="1">
      <alignment horizontal="right" vertical="center" wrapText="1"/>
    </xf>
    <xf numFmtId="167" fontId="11" fillId="0" borderId="1" xfId="1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67" fontId="10" fillId="0" borderId="1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0" fillId="12" borderId="1" xfId="0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0" fillId="12" borderId="1" xfId="0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167" fontId="6" fillId="4" borderId="1" xfId="1" applyNumberFormat="1" applyFont="1" applyFill="1" applyBorder="1" applyAlignment="1">
      <alignment horizontal="right" vertical="center" wrapText="1"/>
    </xf>
    <xf numFmtId="43" fontId="17" fillId="0" borderId="0" xfId="0" applyNumberFormat="1" applyFont="1" applyAlignment="1">
      <alignment vertical="top"/>
    </xf>
    <xf numFmtId="0" fontId="58" fillId="0" borderId="1" xfId="0" applyFont="1" applyBorder="1" applyAlignment="1">
      <alignment vertical="center"/>
    </xf>
    <xf numFmtId="0" fontId="58" fillId="0" borderId="1" xfId="0" applyFont="1" applyBorder="1" applyAlignment="1">
      <alignment horizontal="justify" vertical="top"/>
    </xf>
    <xf numFmtId="0" fontId="58" fillId="0" borderId="1" xfId="0" applyFont="1" applyBorder="1" applyAlignment="1">
      <alignment vertical="center" wrapText="1"/>
    </xf>
    <xf numFmtId="0" fontId="82" fillId="0" borderId="1" xfId="0" applyFont="1" applyBorder="1" applyAlignment="1">
      <alignment vertical="top" wrapText="1"/>
    </xf>
    <xf numFmtId="164" fontId="83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/>
    <xf numFmtId="4" fontId="17" fillId="0" borderId="1" xfId="0" applyNumberFormat="1" applyFont="1" applyBorder="1"/>
    <xf numFmtId="167" fontId="17" fillId="0" borderId="0" xfId="1" applyNumberFormat="1" applyFont="1" applyAlignment="1">
      <alignment wrapText="1"/>
    </xf>
    <xf numFmtId="167" fontId="7" fillId="0" borderId="1" xfId="1" applyNumberFormat="1" applyFont="1" applyFill="1" applyBorder="1"/>
    <xf numFmtId="0" fontId="84" fillId="14" borderId="5" xfId="0" applyFont="1" applyFill="1" applyBorder="1" applyAlignment="1">
      <alignment vertical="center"/>
    </xf>
    <xf numFmtId="0" fontId="84" fillId="14" borderId="6" xfId="0" applyFont="1" applyFill="1" applyBorder="1" applyAlignment="1">
      <alignment vertical="center" wrapText="1"/>
    </xf>
    <xf numFmtId="0" fontId="84" fillId="14" borderId="6" xfId="0" applyFont="1" applyFill="1" applyBorder="1" applyAlignment="1">
      <alignment horizontal="right" vertical="center" wrapText="1"/>
    </xf>
    <xf numFmtId="0" fontId="84" fillId="14" borderId="6" xfId="0" applyFont="1" applyFill="1" applyBorder="1" applyAlignment="1">
      <alignment horizontal="center" vertical="center" wrapText="1"/>
    </xf>
    <xf numFmtId="43" fontId="84" fillId="14" borderId="6" xfId="1" applyFont="1" applyFill="1" applyBorder="1" applyAlignment="1">
      <alignment vertical="center" wrapText="1"/>
    </xf>
    <xf numFmtId="0" fontId="85" fillId="0" borderId="0" xfId="0" applyFont="1"/>
    <xf numFmtId="0" fontId="84" fillId="14" borderId="22" xfId="0" applyFont="1" applyFill="1" applyBorder="1" applyAlignment="1">
      <alignment vertical="center"/>
    </xf>
    <xf numFmtId="0" fontId="84" fillId="14" borderId="9" xfId="0" applyFont="1" applyFill="1" applyBorder="1" applyAlignment="1">
      <alignment vertical="center" wrapText="1"/>
    </xf>
    <xf numFmtId="0" fontId="84" fillId="14" borderId="9" xfId="0" applyFont="1" applyFill="1" applyBorder="1" applyAlignment="1">
      <alignment horizontal="right" vertical="center" wrapText="1"/>
    </xf>
    <xf numFmtId="0" fontId="84" fillId="14" borderId="9" xfId="0" applyFont="1" applyFill="1" applyBorder="1" applyAlignment="1">
      <alignment horizontal="center" vertical="center" wrapText="1"/>
    </xf>
    <xf numFmtId="43" fontId="84" fillId="14" borderId="9" xfId="1" applyFont="1" applyFill="1" applyBorder="1" applyAlignment="1">
      <alignment vertical="center" wrapText="1"/>
    </xf>
    <xf numFmtId="0" fontId="86" fillId="0" borderId="9" xfId="0" applyFont="1" applyBorder="1" applyAlignment="1">
      <alignment vertical="center" wrapText="1"/>
    </xf>
    <xf numFmtId="0" fontId="86" fillId="0" borderId="9" xfId="0" applyFont="1" applyBorder="1" applyAlignment="1">
      <alignment horizontal="right" vertical="center" wrapText="1"/>
    </xf>
    <xf numFmtId="14" fontId="86" fillId="0" borderId="9" xfId="0" applyNumberFormat="1" applyFont="1" applyBorder="1" applyAlignment="1">
      <alignment horizontal="center" vertical="center"/>
    </xf>
    <xf numFmtId="43" fontId="81" fillId="0" borderId="9" xfId="1" applyFont="1" applyBorder="1" applyAlignment="1">
      <alignment vertical="center"/>
    </xf>
    <xf numFmtId="0" fontId="81" fillId="0" borderId="9" xfId="0" applyFont="1" applyBorder="1" applyAlignment="1">
      <alignment vertical="center" wrapText="1"/>
    </xf>
    <xf numFmtId="0" fontId="81" fillId="0" borderId="9" xfId="0" applyFont="1" applyBorder="1" applyAlignment="1">
      <alignment horizontal="right" vertical="center" wrapText="1"/>
    </xf>
    <xf numFmtId="14" fontId="81" fillId="0" borderId="9" xfId="0" applyNumberFormat="1" applyFont="1" applyBorder="1" applyAlignment="1">
      <alignment horizontal="center" vertical="center" wrapText="1"/>
    </xf>
    <xf numFmtId="0" fontId="81" fillId="0" borderId="9" xfId="0" applyFont="1" applyBorder="1" applyAlignment="1">
      <alignment vertical="center"/>
    </xf>
    <xf numFmtId="14" fontId="81" fillId="0" borderId="9" xfId="0" applyNumberFormat="1" applyFont="1" applyBorder="1" applyAlignment="1">
      <alignment horizontal="center" vertical="center"/>
    </xf>
    <xf numFmtId="0" fontId="81" fillId="8" borderId="9" xfId="0" applyFont="1" applyFill="1" applyBorder="1" applyAlignment="1">
      <alignment vertical="center" wrapText="1"/>
    </xf>
    <xf numFmtId="0" fontId="81" fillId="8" borderId="9" xfId="0" applyFont="1" applyFill="1" applyBorder="1" applyAlignment="1">
      <alignment horizontal="right" vertical="center" wrapText="1"/>
    </xf>
    <xf numFmtId="43" fontId="86" fillId="0" borderId="9" xfId="1" applyFont="1" applyBorder="1" applyAlignment="1">
      <alignment vertical="center"/>
    </xf>
    <xf numFmtId="14" fontId="81" fillId="8" borderId="9" xfId="0" applyNumberFormat="1" applyFont="1" applyFill="1" applyBorder="1" applyAlignment="1">
      <alignment horizontal="center" vertical="center"/>
    </xf>
    <xf numFmtId="3" fontId="81" fillId="0" borderId="9" xfId="0" applyNumberFormat="1" applyFont="1" applyBorder="1" applyAlignment="1">
      <alignment horizontal="right" vertical="center" wrapText="1"/>
    </xf>
    <xf numFmtId="0" fontId="84" fillId="0" borderId="9" xfId="0" applyFont="1" applyBorder="1" applyAlignment="1">
      <alignment vertical="center"/>
    </xf>
    <xf numFmtId="0" fontId="84" fillId="0" borderId="9" xfId="0" applyFont="1" applyBorder="1" applyAlignment="1">
      <alignment horizontal="right" vertical="center" wrapText="1"/>
    </xf>
    <xf numFmtId="0" fontId="84" fillId="0" borderId="9" xfId="0" applyFont="1" applyBorder="1" applyAlignment="1">
      <alignment horizontal="center" vertical="center"/>
    </xf>
    <xf numFmtId="0" fontId="84" fillId="0" borderId="9" xfId="0" applyFont="1" applyBorder="1" applyAlignment="1">
      <alignment vertical="center" wrapText="1"/>
    </xf>
    <xf numFmtId="43" fontId="84" fillId="0" borderId="9" xfId="1" applyFont="1" applyBorder="1" applyAlignment="1">
      <alignment vertical="center"/>
    </xf>
    <xf numFmtId="43" fontId="81" fillId="0" borderId="9" xfId="1" applyFont="1" applyBorder="1" applyAlignment="1">
      <alignment vertical="center" wrapText="1"/>
    </xf>
    <xf numFmtId="0" fontId="86" fillId="0" borderId="9" xfId="0" applyFont="1" applyBorder="1" applyAlignment="1">
      <alignment vertical="center"/>
    </xf>
    <xf numFmtId="0" fontId="81" fillId="8" borderId="9" xfId="0" applyFont="1" applyFill="1" applyBorder="1" applyAlignment="1">
      <alignment horizontal="center" vertical="center"/>
    </xf>
    <xf numFmtId="43" fontId="81" fillId="8" borderId="9" xfId="1" applyFont="1" applyFill="1" applyBorder="1" applyAlignment="1">
      <alignment vertical="center"/>
    </xf>
    <xf numFmtId="0" fontId="86" fillId="8" borderId="9" xfId="0" applyFont="1" applyFill="1" applyBorder="1" applyAlignment="1">
      <alignment vertical="center" wrapText="1"/>
    </xf>
    <xf numFmtId="0" fontId="86" fillId="8" borderId="9" xfId="0" applyFont="1" applyFill="1" applyBorder="1" applyAlignment="1">
      <alignment horizontal="right" vertical="center" wrapText="1"/>
    </xf>
    <xf numFmtId="0" fontId="86" fillId="8" borderId="5" xfId="0" applyFont="1" applyFill="1" applyBorder="1" applyAlignment="1">
      <alignment vertical="center" wrapText="1"/>
    </xf>
    <xf numFmtId="14" fontId="81" fillId="0" borderId="5" xfId="0" applyNumberFormat="1" applyFont="1" applyBorder="1" applyAlignment="1">
      <alignment vertical="center" wrapText="1"/>
    </xf>
    <xf numFmtId="43" fontId="86" fillId="0" borderId="5" xfId="1" applyFont="1" applyBorder="1" applyAlignment="1">
      <alignment vertical="center"/>
    </xf>
    <xf numFmtId="43" fontId="81" fillId="0" borderId="5" xfId="1" applyFont="1" applyBorder="1" applyAlignment="1">
      <alignment vertical="center"/>
    </xf>
    <xf numFmtId="0" fontId="86" fillId="8" borderId="9" xfId="0" applyFont="1" applyFill="1" applyBorder="1" applyAlignment="1">
      <alignment vertical="center"/>
    </xf>
    <xf numFmtId="0" fontId="81" fillId="0" borderId="9" xfId="0" applyFont="1" applyBorder="1" applyAlignment="1">
      <alignment horizontal="center" vertical="center"/>
    </xf>
    <xf numFmtId="0" fontId="84" fillId="8" borderId="9" xfId="0" applyFont="1" applyFill="1" applyBorder="1" applyAlignment="1">
      <alignment horizontal="center" vertical="center"/>
    </xf>
    <xf numFmtId="14" fontId="86" fillId="8" borderId="9" xfId="0" applyNumberFormat="1" applyFont="1" applyFill="1" applyBorder="1" applyAlignment="1">
      <alignment horizontal="center" vertical="center"/>
    </xf>
    <xf numFmtId="0" fontId="81" fillId="8" borderId="9" xfId="0" applyFont="1" applyFill="1" applyBorder="1" applyAlignment="1">
      <alignment vertical="center"/>
    </xf>
    <xf numFmtId="0" fontId="81" fillId="0" borderId="9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right" vertical="center" wrapText="1"/>
    </xf>
    <xf numFmtId="0" fontId="86" fillId="0" borderId="9" xfId="0" applyFont="1" applyBorder="1" applyAlignment="1">
      <alignment horizontal="center" vertical="center"/>
    </xf>
    <xf numFmtId="0" fontId="84" fillId="0" borderId="9" xfId="0" applyFont="1" applyBorder="1" applyAlignment="1">
      <alignment horizontal="center" vertical="center" wrapText="1"/>
    </xf>
    <xf numFmtId="14" fontId="86" fillId="0" borderId="9" xfId="0" applyNumberFormat="1" applyFont="1" applyBorder="1" applyAlignment="1">
      <alignment horizontal="right" vertical="center" wrapText="1"/>
    </xf>
    <xf numFmtId="0" fontId="88" fillId="0" borderId="9" xfId="0" applyFont="1" applyBorder="1" applyAlignment="1">
      <alignment vertical="center" wrapText="1"/>
    </xf>
    <xf numFmtId="0" fontId="88" fillId="0" borderId="9" xfId="0" applyFont="1" applyBorder="1" applyAlignment="1">
      <alignment horizontal="right" vertical="center" wrapText="1"/>
    </xf>
    <xf numFmtId="0" fontId="88" fillId="0" borderId="9" xfId="0" applyFont="1" applyBorder="1" applyAlignment="1">
      <alignment horizontal="right" vertical="center"/>
    </xf>
    <xf numFmtId="43" fontId="88" fillId="0" borderId="9" xfId="1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9" fillId="0" borderId="9" xfId="0" applyFont="1" applyBorder="1" applyAlignment="1">
      <alignment vertical="center" wrapText="1"/>
    </xf>
    <xf numFmtId="0" fontId="89" fillId="0" borderId="9" xfId="0" applyFont="1" applyBorder="1" applyAlignment="1">
      <alignment horizontal="right" vertical="center" wrapText="1"/>
    </xf>
    <xf numFmtId="0" fontId="89" fillId="0" borderId="9" xfId="0" applyFont="1" applyBorder="1" applyAlignment="1">
      <alignment horizontal="center" vertical="center"/>
    </xf>
    <xf numFmtId="43" fontId="90" fillId="0" borderId="9" xfId="1" applyFont="1" applyBorder="1" applyAlignment="1">
      <alignment vertical="center"/>
    </xf>
    <xf numFmtId="0" fontId="88" fillId="0" borderId="9" xfId="0" applyFont="1" applyBorder="1" applyAlignment="1">
      <alignment horizontal="center" vertical="center"/>
    </xf>
    <xf numFmtId="43" fontId="85" fillId="0" borderId="0" xfId="1" applyFont="1"/>
    <xf numFmtId="167" fontId="7" fillId="0" borderId="8" xfId="1" applyNumberFormat="1" applyFont="1" applyBorder="1"/>
    <xf numFmtId="167" fontId="7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7" fontId="14" fillId="0" borderId="0" xfId="1" applyNumberFormat="1" applyFont="1" applyFill="1" applyBorder="1" applyAlignment="1">
      <alignment horizontal="right" vertical="center" wrapText="1"/>
    </xf>
    <xf numFmtId="167" fontId="21" fillId="0" borderId="0" xfId="1" applyNumberFormat="1" applyFont="1" applyFill="1" applyBorder="1" applyAlignment="1">
      <alignment horizontal="right" vertical="center" wrapText="1"/>
    </xf>
    <xf numFmtId="167" fontId="6" fillId="0" borderId="0" xfId="1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167" fontId="9" fillId="0" borderId="1" xfId="1" applyNumberFormat="1" applyFont="1" applyBorder="1" applyAlignment="1">
      <alignment horizontal="right" vertical="center" wrapText="1"/>
    </xf>
    <xf numFmtId="167" fontId="10" fillId="0" borderId="1" xfId="1" applyNumberFormat="1" applyFont="1" applyBorder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167" fontId="7" fillId="3" borderId="0" xfId="1" applyNumberFormat="1" applyFont="1" applyFill="1"/>
    <xf numFmtId="167" fontId="7" fillId="3" borderId="0" xfId="1" applyNumberFormat="1" applyFont="1" applyFill="1" applyAlignment="1">
      <alignment wrapText="1"/>
    </xf>
    <xf numFmtId="43" fontId="7" fillId="3" borderId="0" xfId="1" applyFont="1" applyFill="1"/>
    <xf numFmtId="0" fontId="7" fillId="3" borderId="0" xfId="0" applyFont="1" applyFill="1"/>
    <xf numFmtId="0" fontId="17" fillId="3" borderId="0" xfId="0" applyFont="1" applyFill="1"/>
    <xf numFmtId="43" fontId="7" fillId="0" borderId="0" xfId="1" applyFont="1" applyAlignment="1">
      <alignment wrapText="1"/>
    </xf>
    <xf numFmtId="168" fontId="17" fillId="2" borderId="1" xfId="0" applyNumberFormat="1" applyFont="1" applyFill="1" applyBorder="1"/>
    <xf numFmtId="0" fontId="19" fillId="3" borderId="1" xfId="0" applyFont="1" applyFill="1" applyBorder="1" applyAlignment="1">
      <alignment vertical="center" wrapText="1"/>
    </xf>
    <xf numFmtId="167" fontId="17" fillId="3" borderId="1" xfId="1" applyNumberFormat="1" applyFont="1" applyFill="1" applyBorder="1"/>
    <xf numFmtId="167" fontId="17" fillId="3" borderId="1" xfId="1" applyNumberFormat="1" applyFont="1" applyFill="1" applyBorder="1" applyAlignment="1">
      <alignment wrapText="1"/>
    </xf>
    <xf numFmtId="0" fontId="6" fillId="2" borderId="0" xfId="0" applyFont="1" applyFill="1"/>
    <xf numFmtId="43" fontId="9" fillId="0" borderId="0" xfId="1" applyFont="1"/>
    <xf numFmtId="43" fontId="7" fillId="0" borderId="0" xfId="1" applyFont="1" applyBorder="1" applyAlignment="1">
      <alignment horizontal="center" wrapText="1"/>
    </xf>
    <xf numFmtId="43" fontId="17" fillId="0" borderId="0" xfId="1" applyFont="1" applyFill="1" applyAlignment="1">
      <alignment wrapText="1"/>
    </xf>
    <xf numFmtId="43" fontId="17" fillId="0" borderId="0" xfId="1" applyFont="1"/>
    <xf numFmtId="43" fontId="17" fillId="2" borderId="0" xfId="1" applyFont="1" applyFill="1"/>
    <xf numFmtId="43" fontId="7" fillId="0" borderId="0" xfId="1" applyFont="1" applyFill="1" applyBorder="1" applyAlignment="1">
      <alignment horizontal="center" wrapText="1"/>
    </xf>
    <xf numFmtId="43" fontId="7" fillId="0" borderId="0" xfId="1" applyFont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4" fillId="0" borderId="0" xfId="1" applyFont="1" applyAlignment="1">
      <alignment horizontal="center" vertical="center" wrapText="1"/>
    </xf>
    <xf numFmtId="167" fontId="19" fillId="2" borderId="1" xfId="0" applyNumberFormat="1" applyFont="1" applyFill="1" applyBorder="1"/>
    <xf numFmtId="0" fontId="6" fillId="2" borderId="1" xfId="0" applyFont="1" applyFill="1" applyBorder="1" applyAlignment="1">
      <alignment vertical="center" wrapText="1"/>
    </xf>
    <xf numFmtId="167" fontId="7" fillId="2" borderId="1" xfId="1" applyNumberFormat="1" applyFont="1" applyFill="1" applyBorder="1" applyAlignment="1">
      <alignment wrapText="1"/>
    </xf>
    <xf numFmtId="167" fontId="20" fillId="3" borderId="0" xfId="1" applyNumberFormat="1" applyFont="1" applyFill="1" applyBorder="1" applyAlignment="1">
      <alignment horizontal="right" vertical="center"/>
    </xf>
    <xf numFmtId="43" fontId="7" fillId="3" borderId="0" xfId="1" applyFont="1" applyFill="1" applyAlignment="1">
      <alignment horizontal="center" wrapText="1"/>
    </xf>
    <xf numFmtId="0" fontId="6" fillId="3" borderId="0" xfId="0" applyFont="1" applyFill="1" applyAlignment="1">
      <alignment vertical="center"/>
    </xf>
    <xf numFmtId="167" fontId="7" fillId="3" borderId="0" xfId="1" applyNumberFormat="1" applyFont="1" applyFill="1" applyAlignment="1">
      <alignment horizontal="center"/>
    </xf>
    <xf numFmtId="167" fontId="7" fillId="3" borderId="0" xfId="1" applyNumberFormat="1" applyFont="1" applyFill="1" applyAlignment="1">
      <alignment horizontal="center" wrapText="1"/>
    </xf>
    <xf numFmtId="43" fontId="7" fillId="3" borderId="0" xfId="1" applyFont="1" applyFill="1" applyAlignment="1">
      <alignment horizontal="right" vertical="center" wrapText="1"/>
    </xf>
    <xf numFmtId="167" fontId="7" fillId="2" borderId="1" xfId="1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165" fontId="7" fillId="0" borderId="1" xfId="16" applyNumberFormat="1" applyFont="1" applyBorder="1"/>
    <xf numFmtId="0" fontId="7" fillId="0" borderId="1" xfId="16" applyFont="1" applyBorder="1"/>
    <xf numFmtId="165" fontId="7" fillId="0" borderId="1" xfId="17" applyFont="1" applyBorder="1"/>
    <xf numFmtId="167" fontId="11" fillId="0" borderId="0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165" fontId="7" fillId="0" borderId="0" xfId="17" applyFont="1"/>
    <xf numFmtId="3" fontId="7" fillId="0" borderId="0" xfId="0" applyNumberFormat="1" applyFont="1"/>
    <xf numFmtId="0" fontId="7" fillId="3" borderId="0" xfId="0" applyFont="1" applyFill="1" applyAlignment="1">
      <alignment vertical="center"/>
    </xf>
    <xf numFmtId="43" fontId="7" fillId="0" borderId="0" xfId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13" borderId="1" xfId="0" applyFont="1" applyFill="1" applyBorder="1" applyAlignment="1">
      <alignment vertical="center"/>
    </xf>
    <xf numFmtId="3" fontId="7" fillId="0" borderId="1" xfId="0" applyNumberFormat="1" applyFont="1" applyBorder="1"/>
    <xf numFmtId="167" fontId="7" fillId="0" borderId="1" xfId="1" applyNumberFormat="1" applyFont="1" applyBorder="1" applyAlignment="1">
      <alignment horizontal="right" wrapText="1"/>
    </xf>
    <xf numFmtId="167" fontId="17" fillId="0" borderId="1" xfId="1" applyNumberFormat="1" applyFont="1" applyFill="1" applyBorder="1" applyAlignment="1">
      <alignment horizontal="right"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right"/>
    </xf>
    <xf numFmtId="165" fontId="6" fillId="0" borderId="1" xfId="17" applyFont="1" applyBorder="1"/>
    <xf numFmtId="15" fontId="7" fillId="0" borderId="21" xfId="0" applyNumberFormat="1" applyFont="1" applyBorder="1"/>
    <xf numFmtId="0" fontId="7" fillId="0" borderId="21" xfId="0" applyFont="1" applyBorder="1"/>
    <xf numFmtId="49" fontId="7" fillId="0" borderId="21" xfId="0" applyNumberFormat="1" applyFont="1" applyBorder="1"/>
    <xf numFmtId="49" fontId="7" fillId="0" borderId="21" xfId="0" applyNumberFormat="1" applyFont="1" applyBorder="1" applyAlignment="1">
      <alignment horizontal="right"/>
    </xf>
    <xf numFmtId="165" fontId="6" fillId="0" borderId="21" xfId="17" applyFont="1" applyBorder="1"/>
    <xf numFmtId="15" fontId="7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165" fontId="91" fillId="0" borderId="1" xfId="17" applyFont="1" applyBorder="1"/>
    <xf numFmtId="168" fontId="20" fillId="0" borderId="1" xfId="1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0" xfId="0" applyFont="1" applyFill="1"/>
    <xf numFmtId="0" fontId="7" fillId="0" borderId="0" xfId="0" applyFont="1" applyFill="1"/>
    <xf numFmtId="168" fontId="20" fillId="0" borderId="1" xfId="1" applyNumberFormat="1" applyFont="1" applyFill="1" applyBorder="1" applyAlignment="1"/>
    <xf numFmtId="168" fontId="20" fillId="0" borderId="0" xfId="1" applyNumberFormat="1" applyFont="1" applyFill="1" applyBorder="1" applyAlignment="1"/>
    <xf numFmtId="167" fontId="19" fillId="0" borderId="1" xfId="7" applyNumberFormat="1" applyFont="1" applyFill="1" applyBorder="1" applyAlignment="1">
      <alignment vertical="top"/>
    </xf>
    <xf numFmtId="167" fontId="19" fillId="0" borderId="1" xfId="7" applyNumberFormat="1" applyFont="1" applyFill="1" applyBorder="1" applyAlignment="1">
      <alignment horizontal="left" vertical="top" wrapText="1"/>
    </xf>
    <xf numFmtId="167" fontId="6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7" fontId="19" fillId="0" borderId="1" xfId="7" applyNumberFormat="1" applyFont="1" applyFill="1" applyBorder="1" applyAlignment="1">
      <alignment horizontal="left" vertical="center" wrapText="1"/>
    </xf>
    <xf numFmtId="167" fontId="19" fillId="0" borderId="1" xfId="1" applyNumberFormat="1" applyFont="1" applyFill="1" applyBorder="1" applyAlignment="1"/>
    <xf numFmtId="167" fontId="7" fillId="0" borderId="1" xfId="1" applyNumberFormat="1" applyFont="1" applyFill="1" applyBorder="1" applyAlignment="1">
      <alignment wrapText="1"/>
    </xf>
    <xf numFmtId="0" fontId="7" fillId="0" borderId="1" xfId="0" applyFont="1" applyFill="1" applyBorder="1"/>
    <xf numFmtId="167" fontId="19" fillId="0" borderId="1" xfId="7" applyNumberFormat="1" applyFont="1" applyFill="1" applyBorder="1" applyAlignment="1">
      <alignment horizontal="left" vertical="center"/>
    </xf>
    <xf numFmtId="167" fontId="17" fillId="0" borderId="1" xfId="1" applyNumberFormat="1" applyFont="1" applyFill="1" applyBorder="1" applyAlignment="1"/>
    <xf numFmtId="167" fontId="7" fillId="0" borderId="1" xfId="0" applyNumberFormat="1" applyFont="1" applyFill="1" applyBorder="1"/>
    <xf numFmtId="167" fontId="17" fillId="0" borderId="1" xfId="7" applyNumberFormat="1" applyFont="1" applyFill="1" applyBorder="1" applyAlignment="1">
      <alignment horizontal="left" vertical="center"/>
    </xf>
    <xf numFmtId="167" fontId="19" fillId="0" borderId="1" xfId="7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>
      <alignment vertical="center"/>
    </xf>
    <xf numFmtId="167" fontId="17" fillId="0" borderId="1" xfId="7" applyNumberFormat="1" applyFont="1" applyFill="1" applyBorder="1" applyAlignment="1">
      <alignment vertical="top"/>
    </xf>
    <xf numFmtId="167" fontId="17" fillId="0" borderId="1" xfId="7" applyNumberFormat="1" applyFont="1" applyFill="1" applyBorder="1" applyAlignment="1" applyProtection="1">
      <alignment horizontal="left" vertical="center"/>
      <protection locked="0"/>
    </xf>
    <xf numFmtId="43" fontId="7" fillId="0" borderId="0" xfId="0" applyNumberFormat="1" applyFont="1" applyFill="1"/>
    <xf numFmtId="167" fontId="17" fillId="0" borderId="8" xfId="1" applyNumberFormat="1" applyFont="1" applyFill="1" applyBorder="1" applyAlignment="1"/>
    <xf numFmtId="43" fontId="8" fillId="0" borderId="1" xfId="1" applyFont="1" applyFill="1" applyBorder="1" applyAlignment="1"/>
    <xf numFmtId="167" fontId="17" fillId="0" borderId="1" xfId="7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vertical="top" wrapText="1"/>
    </xf>
    <xf numFmtId="167" fontId="17" fillId="0" borderId="1" xfId="7" applyNumberFormat="1" applyFont="1" applyFill="1" applyBorder="1" applyAlignment="1">
      <alignment vertical="top" wrapText="1"/>
    </xf>
    <xf numFmtId="167" fontId="17" fillId="0" borderId="1" xfId="7" applyNumberFormat="1" applyFont="1" applyFill="1" applyBorder="1" applyAlignment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/>
      <protection locked="0"/>
    </xf>
    <xf numFmtId="167" fontId="17" fillId="0" borderId="1" xfId="1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167" fontId="19" fillId="0" borderId="8" xfId="1" applyNumberFormat="1" applyFont="1" applyFill="1" applyBorder="1" applyAlignment="1"/>
    <xf numFmtId="167" fontId="66" fillId="0" borderId="1" xfId="7" applyNumberFormat="1" applyFont="1" applyFill="1" applyBorder="1" applyAlignment="1" applyProtection="1">
      <alignment horizontal="left" vertical="center"/>
      <protection locked="0"/>
    </xf>
    <xf numFmtId="167" fontId="66" fillId="0" borderId="1" xfId="1" applyNumberFormat="1" applyFont="1" applyFill="1" applyBorder="1" applyAlignment="1"/>
    <xf numFmtId="0" fontId="6" fillId="0" borderId="0" xfId="0" applyFont="1" applyFill="1"/>
    <xf numFmtId="43" fontId="7" fillId="0" borderId="0" xfId="1" applyNumberFormat="1" applyFont="1" applyFill="1" applyAlignment="1">
      <alignment wrapText="1"/>
    </xf>
    <xf numFmtId="0" fontId="19" fillId="0" borderId="1" xfId="7" applyNumberFormat="1" applyFont="1" applyFill="1" applyBorder="1" applyAlignment="1">
      <alignment horizontal="left" vertical="top" wrapText="1"/>
    </xf>
    <xf numFmtId="0" fontId="19" fillId="0" borderId="1" xfId="7" applyNumberFormat="1" applyFont="1" applyFill="1" applyBorder="1" applyAlignment="1">
      <alignment horizontal="left" vertical="top"/>
    </xf>
    <xf numFmtId="0" fontId="17" fillId="0" borderId="1" xfId="7" applyNumberFormat="1" applyFont="1" applyFill="1" applyBorder="1" applyAlignment="1">
      <alignment horizontal="left" vertical="top"/>
    </xf>
    <xf numFmtId="0" fontId="17" fillId="0" borderId="1" xfId="0" applyNumberFormat="1" applyFont="1" applyFill="1" applyBorder="1" applyAlignment="1">
      <alignment horizontal="left" vertical="top"/>
    </xf>
    <xf numFmtId="0" fontId="17" fillId="0" borderId="1" xfId="7" applyNumberFormat="1" applyFont="1" applyFill="1" applyBorder="1" applyAlignment="1" applyProtection="1">
      <alignment horizontal="left" vertical="top"/>
      <protection locked="0"/>
    </xf>
    <xf numFmtId="0" fontId="19" fillId="0" borderId="1" xfId="7" applyNumberFormat="1" applyFont="1" applyFill="1" applyBorder="1" applyAlignment="1" applyProtection="1">
      <alignment horizontal="left" vertical="top"/>
      <protection locked="0"/>
    </xf>
    <xf numFmtId="0" fontId="17" fillId="0" borderId="1" xfId="7" applyNumberFormat="1" applyFont="1" applyFill="1" applyBorder="1" applyAlignment="1" applyProtection="1">
      <alignment horizontal="left" vertical="top" wrapText="1"/>
      <protection locked="0"/>
    </xf>
    <xf numFmtId="0" fontId="19" fillId="0" borderId="1" xfId="0" applyNumberFormat="1" applyFont="1" applyFill="1" applyBorder="1" applyAlignment="1">
      <alignment horizontal="left" vertical="top"/>
    </xf>
    <xf numFmtId="0" fontId="19" fillId="0" borderId="1" xfId="7" applyNumberFormat="1" applyFont="1" applyFill="1" applyBorder="1" applyAlignment="1" applyProtection="1">
      <alignment horizontal="left" vertical="top" wrapText="1"/>
      <protection locked="0"/>
    </xf>
    <xf numFmtId="0" fontId="17" fillId="0" borderId="1" xfId="7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left"/>
    </xf>
    <xf numFmtId="164" fontId="35" fillId="0" borderId="1" xfId="0" applyNumberFormat="1" applyFont="1" applyBorder="1" applyAlignment="1">
      <alignment vertical="center"/>
    </xf>
    <xf numFmtId="167" fontId="24" fillId="0" borderId="1" xfId="1" applyNumberFormat="1" applyFont="1" applyBorder="1"/>
    <xf numFmtId="164" fontId="35" fillId="0" borderId="1" xfId="0" applyNumberFormat="1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167" fontId="6" fillId="4" borderId="4" xfId="1" applyNumberFormat="1" applyFont="1" applyFill="1" applyBorder="1" applyAlignment="1">
      <alignment horizontal="right" vertical="center" wrapText="1"/>
    </xf>
    <xf numFmtId="167" fontId="6" fillId="4" borderId="21" xfId="1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2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1" fillId="4" borderId="10" xfId="0" applyFont="1" applyFill="1" applyBorder="1" applyAlignment="1">
      <alignment horizontal="right" vertical="center" wrapText="1"/>
    </xf>
    <xf numFmtId="0" fontId="21" fillId="4" borderId="2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left" vertical="center"/>
    </xf>
    <xf numFmtId="0" fontId="10" fillId="12" borderId="1" xfId="0" applyFont="1" applyFill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167" fontId="10" fillId="4" borderId="4" xfId="1" applyNumberFormat="1" applyFont="1" applyFill="1" applyBorder="1" applyAlignment="1">
      <alignment horizontal="center" vertical="center" wrapText="1"/>
    </xf>
    <xf numFmtId="167" fontId="10" fillId="4" borderId="2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43" fontId="10" fillId="4" borderId="1" xfId="1" applyFont="1" applyFill="1" applyBorder="1" applyAlignment="1">
      <alignment horizontal="center" vertical="center"/>
    </xf>
    <xf numFmtId="43" fontId="21" fillId="4" borderId="1" xfId="1" applyFont="1" applyFill="1" applyBorder="1" applyAlignment="1">
      <alignment horizontal="center" vertical="center"/>
    </xf>
    <xf numFmtId="0" fontId="84" fillId="0" borderId="10" xfId="0" applyFont="1" applyBorder="1" applyAlignment="1">
      <alignment vertical="top" wrapText="1"/>
    </xf>
    <xf numFmtId="0" fontId="84" fillId="0" borderId="12" xfId="0" applyFont="1" applyBorder="1" applyAlignment="1">
      <alignment vertical="top" wrapText="1"/>
    </xf>
    <xf numFmtId="0" fontId="84" fillId="0" borderId="22" xfId="0" applyFont="1" applyBorder="1" applyAlignment="1">
      <alignment vertical="top" wrapText="1"/>
    </xf>
    <xf numFmtId="0" fontId="84" fillId="0" borderId="12" xfId="0" applyFont="1" applyBorder="1" applyAlignment="1">
      <alignment vertical="center" wrapText="1"/>
    </xf>
    <xf numFmtId="0" fontId="84" fillId="0" borderId="22" xfId="0" applyFont="1" applyBorder="1" applyAlignment="1">
      <alignment vertical="center" wrapText="1"/>
    </xf>
    <xf numFmtId="0" fontId="81" fillId="0" borderId="12" xfId="0" applyFont="1" applyBorder="1" applyAlignment="1">
      <alignment vertical="center" wrapText="1"/>
    </xf>
    <xf numFmtId="0" fontId="81" fillId="0" borderId="2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/>
    </xf>
    <xf numFmtId="168" fontId="20" fillId="0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9" fillId="10" borderId="25" xfId="0" applyFont="1" applyFill="1" applyBorder="1" applyAlignment="1">
      <alignment horizontal="center"/>
    </xf>
    <xf numFmtId="0" fontId="59" fillId="10" borderId="26" xfId="0" applyFont="1" applyFill="1" applyBorder="1" applyAlignment="1">
      <alignment horizontal="center"/>
    </xf>
    <xf numFmtId="0" fontId="59" fillId="10" borderId="27" xfId="0" applyFont="1" applyFill="1" applyBorder="1" applyAlignment="1">
      <alignment horizontal="center"/>
    </xf>
    <xf numFmtId="0" fontId="59" fillId="10" borderId="8" xfId="0" applyFont="1" applyFill="1" applyBorder="1" applyAlignment="1">
      <alignment horizontal="center"/>
    </xf>
    <xf numFmtId="0" fontId="59" fillId="10" borderId="7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168" fontId="19" fillId="0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43" fontId="5" fillId="6" borderId="14" xfId="1" applyFont="1" applyFill="1" applyBorder="1" applyAlignment="1">
      <alignment horizontal="left" vertical="center" wrapText="1" indent="4"/>
    </xf>
    <xf numFmtId="43" fontId="5" fillId="6" borderId="16" xfId="1" applyFont="1" applyFill="1" applyBorder="1" applyAlignment="1">
      <alignment horizontal="left" vertical="center" wrapText="1" indent="4"/>
    </xf>
    <xf numFmtId="43" fontId="5" fillId="6" borderId="19" xfId="1" applyFont="1" applyFill="1" applyBorder="1" applyAlignment="1">
      <alignment horizontal="left" vertical="center" wrapText="1" indent="4"/>
    </xf>
    <xf numFmtId="43" fontId="5" fillId="0" borderId="14" xfId="1" applyFont="1" applyBorder="1" applyAlignment="1">
      <alignment horizontal="left" vertical="center" wrapText="1" indent="6"/>
    </xf>
    <xf numFmtId="43" fontId="5" fillId="0" borderId="16" xfId="1" applyFont="1" applyBorder="1" applyAlignment="1">
      <alignment horizontal="left" vertical="center" wrapText="1" indent="6"/>
    </xf>
    <xf numFmtId="43" fontId="5" fillId="0" borderId="14" xfId="1" applyFont="1" applyBorder="1" applyAlignment="1">
      <alignment horizontal="left" vertical="center" wrapText="1" indent="7"/>
    </xf>
    <xf numFmtId="43" fontId="5" fillId="0" borderId="19" xfId="1" applyFont="1" applyBorder="1" applyAlignment="1">
      <alignment horizontal="left" vertical="center" wrapText="1" indent="7"/>
    </xf>
    <xf numFmtId="43" fontId="5" fillId="0" borderId="16" xfId="1" applyFont="1" applyBorder="1" applyAlignment="1">
      <alignment horizontal="left" vertical="center" wrapText="1" indent="7"/>
    </xf>
    <xf numFmtId="0" fontId="5" fillId="6" borderId="14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43" fontId="5" fillId="0" borderId="14" xfId="1" applyFont="1" applyBorder="1" applyAlignment="1">
      <alignment horizontal="left" vertical="center" wrapText="1" indent="8"/>
    </xf>
    <xf numFmtId="43" fontId="5" fillId="0" borderId="16" xfId="1" applyFont="1" applyBorder="1" applyAlignment="1">
      <alignment horizontal="left" vertical="center" wrapText="1" indent="8"/>
    </xf>
    <xf numFmtId="43" fontId="5" fillId="0" borderId="14" xfId="1" applyFont="1" applyBorder="1" applyAlignment="1">
      <alignment horizontal="left" vertical="center" wrapText="1" indent="5"/>
    </xf>
    <xf numFmtId="43" fontId="5" fillId="0" borderId="16" xfId="1" applyFont="1" applyBorder="1" applyAlignment="1">
      <alignment horizontal="left" vertical="center" wrapText="1" indent="5"/>
    </xf>
    <xf numFmtId="0" fontId="4" fillId="7" borderId="14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3" fontId="19" fillId="5" borderId="10" xfId="1" applyFont="1" applyFill="1" applyBorder="1" applyAlignment="1">
      <alignment horizontal="left" vertical="center" wrapText="1"/>
    </xf>
    <xf numFmtId="43" fontId="19" fillId="5" borderId="12" xfId="1" applyFont="1" applyFill="1" applyBorder="1" applyAlignment="1">
      <alignment horizontal="left" vertical="center" wrapText="1"/>
    </xf>
    <xf numFmtId="43" fontId="19" fillId="5" borderId="10" xfId="1" applyFont="1" applyFill="1" applyBorder="1" applyAlignment="1">
      <alignment horizontal="center" vertical="center" wrapText="1"/>
    </xf>
    <xf numFmtId="43" fontId="19" fillId="5" borderId="1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4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1" xfId="0" applyFont="1" applyBorder="1" applyAlignment="1">
      <alignment vertical="top"/>
    </xf>
    <xf numFmtId="0" fontId="19" fillId="0" borderId="0" xfId="0" applyFont="1" applyAlignment="1">
      <alignment horizontal="left" vertical="top" wrapText="1"/>
    </xf>
    <xf numFmtId="0" fontId="4" fillId="7" borderId="15" xfId="0" applyFont="1" applyFill="1" applyBorder="1" applyAlignment="1">
      <alignment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92" fillId="7" borderId="14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Border="1" applyAlignment="1">
      <alignment horizontal="left" vertical="center"/>
    </xf>
    <xf numFmtId="9" fontId="5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horizontal="left" vertical="center"/>
    </xf>
    <xf numFmtId="9" fontId="4" fillId="0" borderId="17" xfId="0" applyNumberFormat="1" applyFont="1" applyBorder="1" applyAlignment="1">
      <alignment horizontal="center" vertical="center"/>
    </xf>
    <xf numFmtId="0" fontId="93" fillId="7" borderId="14" xfId="0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0" fontId="0" fillId="7" borderId="16" xfId="0" applyFill="1" applyBorder="1" applyAlignment="1">
      <alignment vertical="top" wrapText="1"/>
    </xf>
    <xf numFmtId="0" fontId="92" fillId="7" borderId="15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0" fontId="0" fillId="7" borderId="17" xfId="0" applyFill="1" applyBorder="1" applyAlignment="1">
      <alignment vertical="top" wrapText="1"/>
    </xf>
    <xf numFmtId="3" fontId="5" fillId="0" borderId="17" xfId="0" applyNumberFormat="1" applyFont="1" applyBorder="1" applyAlignment="1">
      <alignment horizontal="left" vertical="center" wrapText="1" indent="8"/>
    </xf>
    <xf numFmtId="3" fontId="5" fillId="0" borderId="17" xfId="0" applyNumberFormat="1" applyFont="1" applyBorder="1" applyAlignment="1">
      <alignment horizontal="left" vertical="center" wrapText="1" indent="9"/>
    </xf>
    <xf numFmtId="0" fontId="92" fillId="0" borderId="18" xfId="0" applyFont="1" applyBorder="1" applyAlignment="1">
      <alignment vertical="center" wrapText="1"/>
    </xf>
    <xf numFmtId="3" fontId="30" fillId="0" borderId="17" xfId="0" applyNumberFormat="1" applyFont="1" applyBorder="1" applyAlignment="1">
      <alignment horizontal="left" vertical="center" wrapText="1" indent="8"/>
    </xf>
    <xf numFmtId="9" fontId="30" fillId="0" borderId="17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justify" vertical="center"/>
    </xf>
  </cellXfs>
  <cellStyles count="18">
    <cellStyle name="Comma" xfId="1" builtinId="3"/>
    <cellStyle name="Comma 2" xfId="7"/>
    <cellStyle name="Comma 2 2" xfId="5"/>
    <cellStyle name="Comma 2 2 2" xfId="8"/>
    <cellStyle name="Comma 2 3" xfId="6"/>
    <cellStyle name="Comma 3" xfId="9"/>
    <cellStyle name="Comma 4" xfId="10"/>
    <cellStyle name="Comma 5" xfId="11"/>
    <cellStyle name="Comma 6" xfId="13"/>
    <cellStyle name="Comma 7" xfId="15"/>
    <cellStyle name="Comma 8" xfId="17"/>
    <cellStyle name="Normal" xfId="0" builtinId="0"/>
    <cellStyle name="Normal 2" xfId="3"/>
    <cellStyle name="Normal 3" xfId="4"/>
    <cellStyle name="Normal 4" xfId="12"/>
    <cellStyle name="Normal 5" xfId="14"/>
    <cellStyle name="Normal 6" xfId="16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Sheet2!$B$2</c:f>
              <c:strCache>
                <c:ptCount val="1"/>
                <c:pt idx="0">
                  <c:v>Actual payments for the quarter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Sheet2!$A$3:$A$9</c:f>
              <c:strCache>
                <c:ptCount val="7"/>
                <c:pt idx="0">
                  <c:v>Payments</c:v>
                </c:pt>
                <c:pt idx="1">
                  <c:v>Compensation of Employees</c:v>
                </c:pt>
                <c:pt idx="2">
                  <c:v>Use of goods and services</c:v>
                </c:pt>
                <c:pt idx="3">
                  <c:v>Transfers to Other Government Entities</c:v>
                </c:pt>
                <c:pt idx="4">
                  <c:v>Other grants and transfers</c:v>
                </c:pt>
                <c:pt idx="5">
                  <c:v>Acquisition of Assets</c:v>
                </c:pt>
                <c:pt idx="6">
                  <c:v>Other Payments</c:v>
                </c:pt>
              </c:strCache>
            </c:strRef>
          </c:cat>
          <c:val>
            <c:numRef>
              <c:f>Sheet2!$B$3:$B$9</c:f>
              <c:numCache>
                <c:formatCode>#,##0</c:formatCode>
                <c:ptCount val="7"/>
                <c:pt idx="1">
                  <c:v>893310744</c:v>
                </c:pt>
                <c:pt idx="2">
                  <c:v>181502589</c:v>
                </c:pt>
                <c:pt idx="3">
                  <c:v>294629994</c:v>
                </c:pt>
                <c:pt idx="4">
                  <c:v>31417476</c:v>
                </c:pt>
                <c:pt idx="5">
                  <c:v>104176975</c:v>
                </c:pt>
                <c:pt idx="6">
                  <c:v>74850757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1-4CC0-A5E5-E2A76B0F0B12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Percentage   expenditure   on   the total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Sheet2!$A$3:$A$9</c:f>
              <c:strCache>
                <c:ptCount val="7"/>
                <c:pt idx="0">
                  <c:v>Payments</c:v>
                </c:pt>
                <c:pt idx="1">
                  <c:v>Compensation of Employees</c:v>
                </c:pt>
                <c:pt idx="2">
                  <c:v>Use of goods and services</c:v>
                </c:pt>
                <c:pt idx="3">
                  <c:v>Transfers to Other Government Entities</c:v>
                </c:pt>
                <c:pt idx="4">
                  <c:v>Other grants and transfers</c:v>
                </c:pt>
                <c:pt idx="5">
                  <c:v>Acquisition of Assets</c:v>
                </c:pt>
                <c:pt idx="6">
                  <c:v>Other Payments</c:v>
                </c:pt>
              </c:strCache>
            </c:strRef>
          </c:cat>
          <c:val>
            <c:numRef>
              <c:f>Sheet2!$C$3:$C$9</c:f>
              <c:numCache>
                <c:formatCode>0%</c:formatCode>
                <c:ptCount val="7"/>
                <c:pt idx="1">
                  <c:v>0.28999999999999998</c:v>
                </c:pt>
                <c:pt idx="2">
                  <c:v>0.09</c:v>
                </c:pt>
                <c:pt idx="3">
                  <c:v>0.32</c:v>
                </c:pt>
                <c:pt idx="4">
                  <c:v>7.0000000000000007E-2</c:v>
                </c:pt>
                <c:pt idx="5">
                  <c:v>0.11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1-4CC0-A5E5-E2A76B0F0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307974</xdr:colOff>
      <xdr:row>11</xdr:row>
      <xdr:rowOff>146050</xdr:rowOff>
    </xdr:from>
    <xdr:to>
      <xdr:col>3</xdr:col>
      <xdr:colOff>247649</xdr:colOff>
      <xdr:row>26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327025</xdr:colOff>
      <xdr:row>0</xdr:row>
      <xdr:rowOff>53975</xdr:rowOff>
    </xdr:from>
    <xdr:to>
      <xdr:col>0</xdr:col>
      <xdr:colOff>1949450</xdr:colOff>
      <xdr:row>6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5" y="53975"/>
          <a:ext cx="1651000" cy="1190625"/>
        </a:xfrm>
        <a:prstGeom prst="rect">
          <a:avLst/>
        </a:prstGeom>
      </xdr:spPr>
    </xdr:pic>
    <xdr:clientData/>
  </xdr:twoCellAnchor>
  <xdr:twoCellAnchor editAs="oneCell">
    <xdr:from>
      <xdr:col>7</xdr:col>
      <xdr:colOff>577850</xdr:colOff>
      <xdr:row>0</xdr:row>
      <xdr:rowOff>133350</xdr:rowOff>
    </xdr:from>
    <xdr:to>
      <xdr:col>8</xdr:col>
      <xdr:colOff>749300</xdr:colOff>
      <xdr:row>7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3650" y="133350"/>
          <a:ext cx="1479550" cy="1149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th%20Qtr%20Financial%20Statements%20FY%202021-2022-%20Ep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y/Desktop/INCOME%20AND%20EXPENDITURE%20REPORTS/2022-2023/3rd%20Quarter/MARCH%202023%20INCOME%20AND%20EXPENDITURE%20REPORT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y/Desktop/INCOME%20AND%20EXPENDITURE%20REPORTS/2022-2023/3rd%20Quarter/Recurrent%20expenditure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ceipts &amp; Payments"/>
      <sheetName val="ACQUISTION OF ASSETS"/>
      <sheetName val="Assets"/>
      <sheetName val="Cash flow statement"/>
      <sheetName val="Stmt of approp combined"/>
      <sheetName val="PENDING BILLS"/>
      <sheetName val="Stmt of approp Recurrent"/>
      <sheetName val="Stmt of approp Development"/>
      <sheetName val="TRANSFERS TO COUNTY ASSEMBLY"/>
      <sheetName val="APPROP REC"/>
      <sheetName val="CLASSIFICATION REC"/>
      <sheetName val="APPROP DEV"/>
      <sheetName val="Clasify DEV"/>
      <sheetName val="Sheet4"/>
      <sheetName val="Analysis"/>
      <sheetName val="Annex of Fixed Assets"/>
      <sheetName val="County own revenue"/>
      <sheetName val="imprests"/>
      <sheetName val="REVENUE CLASSIFIED"/>
      <sheetName val="Provisioning Accounts"/>
      <sheetName val="Sheet1"/>
    </sheetNames>
    <sheetDataSet>
      <sheetData sheetId="0" refreshError="1">
        <row r="8">
          <cell r="B8">
            <v>1183406732</v>
          </cell>
        </row>
        <row r="30">
          <cell r="B3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13">
          <cell r="E213">
            <v>0</v>
          </cell>
        </row>
        <row r="249">
          <cell r="C249">
            <v>0</v>
          </cell>
        </row>
        <row r="260">
          <cell r="C260">
            <v>0</v>
          </cell>
        </row>
        <row r="298">
          <cell r="C298">
            <v>0</v>
          </cell>
        </row>
        <row r="346">
          <cell r="C346">
            <v>0</v>
          </cell>
        </row>
        <row r="357">
          <cell r="C357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DEVELOPMENT"/>
      <sheetName val="AGRICULTURE"/>
      <sheetName val="TRADE"/>
      <sheetName val="EDUCATION"/>
      <sheetName val="FINANCE"/>
      <sheetName val="CULTURE"/>
      <sheetName val="WORKS"/>
      <sheetName val="PSM"/>
      <sheetName val="LANDS"/>
      <sheetName val="WATER"/>
      <sheetName val="HEALTH"/>
      <sheetName val="PSB"/>
      <sheetName val="GOVERNOR"/>
      <sheetName val="DEPUTY GOV"/>
      <sheetName val="COUNTY SEC"/>
      <sheetName val="SUMMARY"/>
    </sheetNames>
    <sheetDataSet>
      <sheetData sheetId="0"/>
      <sheetData sheetId="1"/>
      <sheetData sheetId="2"/>
      <sheetData sheetId="3"/>
      <sheetData sheetId="4">
        <row r="215">
          <cell r="N215">
            <v>96361060</v>
          </cell>
        </row>
      </sheetData>
      <sheetData sheetId="5">
        <row r="308">
          <cell r="N308">
            <v>64268155.649999999</v>
          </cell>
        </row>
      </sheetData>
      <sheetData sheetId="6">
        <row r="103">
          <cell r="N103">
            <v>243800</v>
          </cell>
        </row>
      </sheetData>
      <sheetData sheetId="7">
        <row r="266">
          <cell r="N266">
            <v>500000</v>
          </cell>
        </row>
      </sheetData>
      <sheetData sheetId="8">
        <row r="105">
          <cell r="N105">
            <v>1916632.95</v>
          </cell>
        </row>
      </sheetData>
      <sheetData sheetId="9">
        <row r="172">
          <cell r="N172">
            <v>143911.25</v>
          </cell>
        </row>
      </sheetData>
      <sheetData sheetId="10"/>
      <sheetData sheetId="11">
        <row r="137">
          <cell r="N137">
            <v>92918396.349999994</v>
          </cell>
        </row>
      </sheetData>
      <sheetData sheetId="12"/>
      <sheetData sheetId="13">
        <row r="179">
          <cell r="N179">
            <v>1772230</v>
          </cell>
        </row>
      </sheetData>
      <sheetData sheetId="14">
        <row r="66">
          <cell r="N66">
            <v>1000000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ICULTURE"/>
      <sheetName val="TRADE"/>
      <sheetName val="EDUCATION"/>
      <sheetName val="FINANCE"/>
      <sheetName val="CULTURE"/>
      <sheetName val="WORKS"/>
      <sheetName val="PSM"/>
      <sheetName val="LANDS"/>
      <sheetName val="WATER"/>
      <sheetName val="HEALTH"/>
      <sheetName val="PSB"/>
      <sheetName val="GOVERNOR"/>
      <sheetName val="DEPUTY GOV"/>
      <sheetName val="COUNTY SEC"/>
    </sheetNames>
    <sheetDataSet>
      <sheetData sheetId="0">
        <row r="304">
          <cell r="I304">
            <v>3241813592.8099995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16"/>
  <sheetViews>
    <sheetView topLeftCell="A70" workbookViewId="0">
      <selection activeCell="C14" sqref="C14"/>
    </sheetView>
  </sheetViews>
  <sheetFormatPr defaultColWidth="9.1796875" defaultRowHeight="14"/>
  <cols>
    <col min="1" max="1" width="28.54296875" style="13" customWidth="1"/>
    <col min="2" max="2" width="19.81640625" style="151" customWidth="1"/>
    <col min="3" max="3" width="19.81640625" style="360" customWidth="1"/>
    <col min="4" max="4" width="16.54296875" style="151" customWidth="1"/>
    <col min="5" max="5" width="15.54296875" style="439" customWidth="1"/>
    <col min="6" max="6" width="13.453125" style="151" customWidth="1"/>
    <col min="7" max="7" width="19.08984375" style="150" customWidth="1"/>
    <col min="8" max="8" width="26.26953125" style="152" customWidth="1"/>
    <col min="9" max="9" width="16.1796875" style="14" customWidth="1"/>
    <col min="10" max="10" width="26.1796875" style="153" customWidth="1"/>
    <col min="11" max="11" width="26.1796875" style="14" customWidth="1"/>
    <col min="12" max="12" width="9.1796875" style="14"/>
    <col min="13" max="13" width="13.1796875" style="14" customWidth="1"/>
    <col min="14" max="16384" width="9.1796875" style="14"/>
  </cols>
  <sheetData>
    <row r="1" spans="1:10">
      <c r="A1" s="141" t="s">
        <v>0</v>
      </c>
      <c r="H1" s="14"/>
      <c r="J1" s="14"/>
    </row>
    <row r="2" spans="1:10">
      <c r="A2" s="141" t="s">
        <v>1</v>
      </c>
      <c r="H2" s="14"/>
      <c r="J2" s="14"/>
    </row>
    <row r="3" spans="1:10">
      <c r="A3" s="141" t="s">
        <v>2540</v>
      </c>
      <c r="H3" s="14"/>
      <c r="J3" s="14"/>
    </row>
    <row r="4" spans="1:10">
      <c r="A4" s="292" t="s">
        <v>888</v>
      </c>
      <c r="H4" s="14"/>
      <c r="J4" s="14"/>
    </row>
    <row r="5" spans="1:10" ht="28">
      <c r="A5" s="293"/>
      <c r="B5" s="348" t="s">
        <v>2890</v>
      </c>
      <c r="C5" s="914" t="s">
        <v>2891</v>
      </c>
      <c r="D5" s="14"/>
      <c r="E5" s="14"/>
      <c r="F5" s="14"/>
      <c r="G5" s="153"/>
      <c r="H5" s="14"/>
      <c r="J5" s="14"/>
    </row>
    <row r="6" spans="1:10">
      <c r="A6" s="293"/>
      <c r="B6" s="914" t="s">
        <v>3</v>
      </c>
      <c r="C6" s="370" t="s">
        <v>3</v>
      </c>
      <c r="D6" s="14"/>
      <c r="E6" s="14"/>
      <c r="F6" s="14"/>
      <c r="G6" s="153"/>
      <c r="H6" s="14"/>
      <c r="J6" s="14"/>
    </row>
    <row r="7" spans="1:10">
      <c r="A7" s="159" t="s">
        <v>4</v>
      </c>
      <c r="B7" s="225">
        <v>4123993151</v>
      </c>
      <c r="C7" s="225">
        <v>4769487738</v>
      </c>
      <c r="D7" s="273"/>
      <c r="E7" s="14"/>
      <c r="F7" s="14"/>
      <c r="G7" s="153"/>
      <c r="H7" s="14"/>
      <c r="J7" s="14"/>
    </row>
    <row r="8" spans="1:10" s="147" customFormat="1" ht="17">
      <c r="A8" s="162" t="s">
        <v>5</v>
      </c>
      <c r="B8" s="487">
        <f>SUM(B7)</f>
        <v>4123993151</v>
      </c>
      <c r="C8" s="487">
        <f>SUM(C7)</f>
        <v>4769487738</v>
      </c>
      <c r="G8" s="164"/>
    </row>
    <row r="9" spans="1:10">
      <c r="D9" s="14"/>
      <c r="E9" s="14"/>
      <c r="F9" s="14"/>
      <c r="G9" s="153"/>
      <c r="H9" s="14"/>
      <c r="J9" s="14"/>
    </row>
    <row r="10" spans="1:10">
      <c r="A10" s="292" t="s">
        <v>803</v>
      </c>
      <c r="D10" s="14"/>
      <c r="E10" s="14"/>
      <c r="F10" s="14"/>
      <c r="G10" s="153"/>
      <c r="H10" s="14"/>
      <c r="J10" s="14"/>
    </row>
    <row r="11" spans="1:10" ht="28">
      <c r="A11" s="293"/>
      <c r="B11" s="348" t="s">
        <v>2890</v>
      </c>
      <c r="C11" s="914" t="s">
        <v>2891</v>
      </c>
      <c r="D11" s="14"/>
      <c r="E11" s="14"/>
      <c r="F11" s="14"/>
      <c r="G11" s="153"/>
      <c r="H11" s="14"/>
      <c r="J11" s="14"/>
    </row>
    <row r="12" spans="1:10">
      <c r="A12" s="293"/>
      <c r="B12" s="914" t="s">
        <v>3</v>
      </c>
      <c r="C12" s="370" t="s">
        <v>3</v>
      </c>
      <c r="D12" s="14"/>
      <c r="E12" s="14"/>
      <c r="F12" s="14"/>
      <c r="G12" s="153"/>
      <c r="H12" s="14"/>
      <c r="J12" s="14"/>
    </row>
    <row r="13" spans="1:10">
      <c r="A13" s="159" t="s">
        <v>804</v>
      </c>
      <c r="B13" s="225">
        <v>4123993151</v>
      </c>
      <c r="C13" s="32">
        <v>4769487738</v>
      </c>
      <c r="D13" s="273"/>
      <c r="E13" s="14"/>
      <c r="F13" s="14"/>
      <c r="G13" s="153"/>
      <c r="H13" s="14"/>
      <c r="J13" s="14"/>
    </row>
    <row r="14" spans="1:10" s="147" customFormat="1" ht="17">
      <c r="A14" s="162" t="s">
        <v>5</v>
      </c>
      <c r="B14" s="487">
        <f>SUM(B13)</f>
        <v>4123993151</v>
      </c>
      <c r="C14" s="487">
        <f>SUM(C13)</f>
        <v>4769487738</v>
      </c>
      <c r="G14" s="164"/>
    </row>
    <row r="15" spans="1:10" s="147" customFormat="1" ht="17">
      <c r="A15" s="162"/>
      <c r="B15" s="487"/>
      <c r="C15" s="487"/>
      <c r="D15" s="487"/>
      <c r="G15" s="164"/>
    </row>
    <row r="16" spans="1:10" ht="42" customHeight="1">
      <c r="A16" s="1012" t="s">
        <v>2448</v>
      </c>
      <c r="B16" s="1013"/>
      <c r="C16" s="1013"/>
      <c r="D16" s="1014"/>
      <c r="E16" s="14"/>
      <c r="F16" s="14"/>
      <c r="G16" s="153"/>
      <c r="H16" s="14"/>
      <c r="J16" s="14"/>
    </row>
    <row r="17" spans="1:10">
      <c r="A17" s="1015" t="s">
        <v>63</v>
      </c>
      <c r="B17" s="348" t="s">
        <v>64</v>
      </c>
      <c r="C17" s="1016" t="s">
        <v>2891</v>
      </c>
      <c r="D17" s="14"/>
      <c r="E17" s="14"/>
      <c r="F17" s="14"/>
      <c r="G17" s="153"/>
      <c r="H17" s="14"/>
      <c r="J17" s="14"/>
    </row>
    <row r="18" spans="1:10">
      <c r="A18" s="1015"/>
      <c r="B18" s="348" t="s">
        <v>2890</v>
      </c>
      <c r="C18" s="1016"/>
      <c r="D18" s="14"/>
      <c r="E18" s="14"/>
      <c r="F18" s="14"/>
      <c r="G18" s="153"/>
      <c r="H18" s="14"/>
      <c r="J18" s="14"/>
    </row>
    <row r="19" spans="1:10">
      <c r="A19" s="293"/>
      <c r="B19" s="348" t="s">
        <v>3</v>
      </c>
      <c r="C19" s="370" t="s">
        <v>3</v>
      </c>
      <c r="D19" s="14"/>
      <c r="E19" s="14"/>
      <c r="F19" s="14"/>
      <c r="G19" s="153"/>
      <c r="H19" s="14"/>
      <c r="J19" s="14"/>
    </row>
    <row r="20" spans="1:10" ht="28">
      <c r="A20" s="159" t="s">
        <v>65</v>
      </c>
      <c r="B20" s="351">
        <v>0</v>
      </c>
      <c r="C20" s="225">
        <v>0</v>
      </c>
      <c r="D20" s="14"/>
      <c r="E20" s="14"/>
      <c r="F20" s="14"/>
      <c r="G20" s="153"/>
      <c r="H20" s="14"/>
      <c r="J20" s="14"/>
    </row>
    <row r="21" spans="1:10">
      <c r="A21" s="159"/>
      <c r="B21" s="351">
        <v>0</v>
      </c>
      <c r="C21" s="225">
        <v>0</v>
      </c>
      <c r="D21" s="14"/>
      <c r="E21" s="14"/>
      <c r="F21" s="14"/>
      <c r="G21" s="153"/>
      <c r="H21" s="14"/>
      <c r="J21" s="14"/>
    </row>
    <row r="22" spans="1:10">
      <c r="A22" s="162" t="s">
        <v>42</v>
      </c>
      <c r="B22" s="351">
        <f>SUM(B20:B21)</f>
        <v>0</v>
      </c>
      <c r="C22" s="351">
        <f>SUM(C20:C21)</f>
        <v>0</v>
      </c>
      <c r="D22" s="14"/>
      <c r="E22" s="14"/>
      <c r="F22" s="14"/>
      <c r="G22" s="153"/>
      <c r="H22" s="14"/>
      <c r="J22" s="14"/>
    </row>
    <row r="23" spans="1:10">
      <c r="A23" s="162"/>
      <c r="B23" s="351"/>
      <c r="C23" s="351"/>
      <c r="D23" s="14"/>
      <c r="E23" s="14"/>
      <c r="F23" s="14"/>
      <c r="G23" s="153"/>
      <c r="H23" s="14"/>
      <c r="J23" s="14"/>
    </row>
    <row r="24" spans="1:10" ht="42" customHeight="1">
      <c r="A24" s="1005" t="s">
        <v>2449</v>
      </c>
      <c r="B24" s="1006"/>
      <c r="C24" s="1006"/>
      <c r="D24" s="1007"/>
      <c r="E24" s="14"/>
      <c r="F24" s="14"/>
      <c r="G24" s="153"/>
      <c r="H24" s="14"/>
      <c r="J24" s="14"/>
    </row>
    <row r="25" spans="1:10" ht="28">
      <c r="A25" s="295" t="s">
        <v>19</v>
      </c>
      <c r="B25" s="348" t="s">
        <v>2890</v>
      </c>
      <c r="C25" s="914" t="s">
        <v>2891</v>
      </c>
      <c r="D25" s="14"/>
      <c r="E25" s="14"/>
      <c r="F25" s="14"/>
      <c r="G25" s="153"/>
      <c r="H25" s="14"/>
      <c r="J25" s="14"/>
    </row>
    <row r="26" spans="1:10">
      <c r="A26" s="295"/>
      <c r="B26" s="348" t="s">
        <v>3</v>
      </c>
      <c r="C26" s="370" t="s">
        <v>3</v>
      </c>
      <c r="D26" s="14"/>
      <c r="E26" s="14"/>
      <c r="F26" s="14"/>
      <c r="G26" s="153"/>
      <c r="H26" s="14"/>
      <c r="J26" s="14"/>
    </row>
    <row r="27" spans="1:10" ht="28">
      <c r="A27" s="177" t="s">
        <v>20</v>
      </c>
      <c r="B27" s="354"/>
      <c r="C27" s="316"/>
      <c r="D27" s="14"/>
      <c r="E27" s="14"/>
      <c r="F27" s="14"/>
      <c r="G27" s="153"/>
      <c r="H27" s="14"/>
      <c r="J27" s="14"/>
    </row>
    <row r="28" spans="1:10">
      <c r="A28" s="169" t="s">
        <v>21</v>
      </c>
      <c r="B28" s="355"/>
      <c r="C28" s="316"/>
      <c r="D28" s="14"/>
      <c r="E28" s="14"/>
      <c r="F28" s="14"/>
      <c r="G28" s="153"/>
      <c r="H28" s="14"/>
      <c r="J28" s="14"/>
    </row>
    <row r="29" spans="1:10" ht="28">
      <c r="A29" s="159" t="s">
        <v>22</v>
      </c>
      <c r="B29" s="351">
        <v>0</v>
      </c>
      <c r="C29" s="225">
        <v>0</v>
      </c>
      <c r="D29" s="14"/>
      <c r="E29" s="14"/>
      <c r="F29" s="14"/>
      <c r="G29" s="153"/>
      <c r="H29" s="14"/>
      <c r="J29" s="14"/>
    </row>
    <row r="30" spans="1:10" ht="28">
      <c r="A30" s="159" t="s">
        <v>23</v>
      </c>
      <c r="B30" s="351">
        <v>0</v>
      </c>
      <c r="C30" s="225">
        <v>0</v>
      </c>
      <c r="D30" s="14"/>
      <c r="E30" s="14"/>
      <c r="F30" s="14"/>
      <c r="G30" s="153"/>
      <c r="H30" s="14"/>
      <c r="J30" s="14"/>
    </row>
    <row r="31" spans="1:10">
      <c r="A31" s="169" t="s">
        <v>24</v>
      </c>
      <c r="B31" s="351">
        <v>0</v>
      </c>
      <c r="C31" s="225">
        <v>0</v>
      </c>
      <c r="D31" s="14"/>
      <c r="E31" s="14"/>
      <c r="F31" s="14"/>
      <c r="G31" s="153"/>
      <c r="H31" s="14"/>
      <c r="J31" s="14"/>
    </row>
    <row r="32" spans="1:10" ht="28">
      <c r="A32" s="159" t="s">
        <v>25</v>
      </c>
      <c r="B32" s="351">
        <v>0</v>
      </c>
      <c r="C32" s="225">
        <v>0</v>
      </c>
      <c r="D32" s="14"/>
      <c r="E32" s="14"/>
      <c r="F32" s="14"/>
      <c r="G32" s="153"/>
      <c r="H32" s="14"/>
      <c r="J32" s="14"/>
    </row>
    <row r="33" spans="1:10" ht="42">
      <c r="A33" s="162" t="s">
        <v>26</v>
      </c>
      <c r="B33" s="351">
        <v>0</v>
      </c>
      <c r="C33" s="225">
        <v>0</v>
      </c>
      <c r="D33" s="14"/>
      <c r="E33" s="14"/>
      <c r="F33" s="14"/>
      <c r="G33" s="153"/>
      <c r="H33" s="14"/>
      <c r="J33" s="14"/>
    </row>
    <row r="34" spans="1:10">
      <c r="A34" s="169" t="s">
        <v>27</v>
      </c>
      <c r="B34" s="351">
        <v>0</v>
      </c>
      <c r="C34" s="225">
        <v>0</v>
      </c>
      <c r="D34" s="14"/>
      <c r="E34" s="14"/>
      <c r="F34" s="14"/>
      <c r="G34" s="153"/>
      <c r="H34" s="14"/>
      <c r="J34" s="14"/>
    </row>
    <row r="35" spans="1:10" ht="28">
      <c r="A35" s="159" t="s">
        <v>28</v>
      </c>
      <c r="B35" s="351">
        <v>0</v>
      </c>
      <c r="C35" s="225">
        <v>0</v>
      </c>
      <c r="D35" s="14"/>
      <c r="E35" s="14"/>
      <c r="F35" s="14"/>
      <c r="G35" s="153"/>
      <c r="H35" s="14"/>
      <c r="J35" s="14"/>
    </row>
    <row r="36" spans="1:10" ht="28">
      <c r="A36" s="159" t="s">
        <v>29</v>
      </c>
      <c r="B36" s="351">
        <v>0</v>
      </c>
      <c r="C36" s="225">
        <v>0</v>
      </c>
      <c r="D36" s="14"/>
      <c r="E36" s="14"/>
      <c r="F36" s="14"/>
      <c r="G36" s="153"/>
      <c r="H36" s="14"/>
      <c r="J36" s="14"/>
    </row>
    <row r="37" spans="1:10">
      <c r="A37" s="169" t="s">
        <v>30</v>
      </c>
      <c r="B37" s="351">
        <v>0</v>
      </c>
      <c r="C37" s="225">
        <v>0</v>
      </c>
      <c r="D37" s="14"/>
      <c r="E37" s="14"/>
      <c r="F37" s="14"/>
      <c r="G37" s="153"/>
      <c r="H37" s="14"/>
      <c r="J37" s="14"/>
    </row>
    <row r="38" spans="1:10" ht="28">
      <c r="A38" s="159" t="s">
        <v>2909</v>
      </c>
      <c r="B38" s="351">
        <v>11000000</v>
      </c>
      <c r="C38" s="225">
        <v>0</v>
      </c>
      <c r="D38" s="14"/>
      <c r="E38" s="14"/>
      <c r="F38" s="14"/>
      <c r="G38" s="153"/>
      <c r="H38" s="14"/>
      <c r="J38" s="14"/>
    </row>
    <row r="39" spans="1:10">
      <c r="A39" s="159" t="s">
        <v>31</v>
      </c>
      <c r="B39" s="351">
        <v>125328154</v>
      </c>
      <c r="C39" s="225">
        <v>0</v>
      </c>
      <c r="D39" s="14"/>
      <c r="E39" s="14"/>
      <c r="F39" s="14"/>
      <c r="G39" s="153"/>
      <c r="H39" s="14"/>
      <c r="J39" s="14"/>
    </row>
    <row r="40" spans="1:10" ht="28">
      <c r="A40" s="159" t="s">
        <v>836</v>
      </c>
      <c r="B40" s="351">
        <v>0</v>
      </c>
      <c r="C40" s="225">
        <v>0</v>
      </c>
      <c r="D40" s="14"/>
      <c r="E40" s="14"/>
      <c r="F40" s="14"/>
      <c r="G40" s="153"/>
      <c r="H40" s="14"/>
      <c r="J40" s="14"/>
    </row>
    <row r="41" spans="1:10">
      <c r="A41" s="159" t="s">
        <v>841</v>
      </c>
      <c r="B41" s="351">
        <v>0</v>
      </c>
      <c r="C41" s="225">
        <v>0</v>
      </c>
      <c r="D41" s="14"/>
      <c r="E41" s="14"/>
      <c r="F41" s="14"/>
      <c r="G41" s="153"/>
      <c r="H41" s="14"/>
      <c r="J41" s="14"/>
    </row>
    <row r="42" spans="1:10" ht="28">
      <c r="A42" s="159" t="s">
        <v>842</v>
      </c>
      <c r="B42" s="351">
        <v>13004078</v>
      </c>
      <c r="C42" s="225">
        <v>0</v>
      </c>
      <c r="D42" s="14"/>
      <c r="E42" s="14"/>
      <c r="F42" s="14"/>
      <c r="G42" s="153"/>
      <c r="H42" s="14"/>
      <c r="J42" s="14"/>
    </row>
    <row r="43" spans="1:10">
      <c r="A43" s="159" t="s">
        <v>843</v>
      </c>
      <c r="B43" s="351">
        <v>0</v>
      </c>
      <c r="C43" s="225">
        <v>0</v>
      </c>
      <c r="D43" s="14"/>
      <c r="E43" s="14"/>
      <c r="F43" s="14"/>
      <c r="G43" s="153"/>
      <c r="H43" s="14"/>
      <c r="J43" s="14"/>
    </row>
    <row r="44" spans="1:10" ht="28">
      <c r="A44" s="159" t="s">
        <v>32</v>
      </c>
      <c r="B44" s="351">
        <v>0</v>
      </c>
      <c r="C44" s="225">
        <v>0</v>
      </c>
      <c r="D44" s="14"/>
      <c r="E44" s="14"/>
      <c r="F44" s="14"/>
      <c r="G44" s="153"/>
      <c r="H44" s="14"/>
      <c r="J44" s="14"/>
    </row>
    <row r="45" spans="1:10">
      <c r="A45" s="169" t="s">
        <v>33</v>
      </c>
      <c r="B45" s="351">
        <v>0</v>
      </c>
      <c r="C45" s="225">
        <v>0</v>
      </c>
      <c r="D45" s="14"/>
      <c r="E45" s="14"/>
      <c r="F45" s="14"/>
      <c r="G45" s="153"/>
      <c r="H45" s="14"/>
      <c r="J45" s="14"/>
    </row>
    <row r="46" spans="1:10" s="141" customFormat="1">
      <c r="A46" s="411" t="s">
        <v>34</v>
      </c>
      <c r="B46" s="412">
        <f>SUM(B27:B45)</f>
        <v>149332232</v>
      </c>
      <c r="C46" s="412">
        <f>SUM(C27:C45)</f>
        <v>0</v>
      </c>
      <c r="G46" s="893"/>
    </row>
    <row r="47" spans="1:10" s="141" customFormat="1">
      <c r="A47" s="593"/>
      <c r="B47" s="594"/>
      <c r="C47" s="595"/>
      <c r="D47" s="596"/>
      <c r="G47" s="893"/>
    </row>
    <row r="48" spans="1:10" s="141" customFormat="1">
      <c r="A48" s="593"/>
      <c r="B48" s="594"/>
      <c r="C48" s="595"/>
      <c r="D48" s="596"/>
      <c r="G48" s="893"/>
    </row>
    <row r="49" spans="1:10">
      <c r="A49" s="1005" t="s">
        <v>2450</v>
      </c>
      <c r="B49" s="1006"/>
      <c r="C49" s="1006"/>
      <c r="D49" s="1007"/>
      <c r="E49" s="591"/>
      <c r="F49" s="592"/>
      <c r="G49" s="894"/>
      <c r="H49" s="14"/>
      <c r="J49" s="14"/>
    </row>
    <row r="50" spans="1:10" ht="28">
      <c r="A50" s="293"/>
      <c r="B50" s="348" t="s">
        <v>2890</v>
      </c>
      <c r="C50" s="914" t="s">
        <v>2891</v>
      </c>
      <c r="D50" s="14"/>
      <c r="E50" s="14"/>
      <c r="F50" s="14"/>
      <c r="G50" s="153"/>
      <c r="H50" s="14"/>
      <c r="J50" s="14"/>
    </row>
    <row r="51" spans="1:10">
      <c r="A51" s="913" t="s">
        <v>7</v>
      </c>
      <c r="B51" s="348" t="s">
        <v>3</v>
      </c>
      <c r="C51" s="370" t="s">
        <v>3</v>
      </c>
      <c r="D51" s="14"/>
      <c r="E51" s="14"/>
      <c r="F51" s="14"/>
      <c r="G51" s="153"/>
      <c r="H51" s="14"/>
      <c r="J51" s="14"/>
    </row>
    <row r="52" spans="1:10">
      <c r="A52" s="293"/>
      <c r="B52" s="350"/>
      <c r="C52" s="413"/>
      <c r="D52" s="14"/>
      <c r="E52" s="14"/>
      <c r="F52" s="14"/>
      <c r="G52" s="153"/>
      <c r="H52" s="14"/>
      <c r="J52" s="14"/>
    </row>
    <row r="53" spans="1:10" ht="28">
      <c r="A53" s="162" t="s">
        <v>8</v>
      </c>
      <c r="B53" s="282"/>
      <c r="C53" s="316"/>
      <c r="D53" s="14"/>
      <c r="E53" s="14"/>
      <c r="F53" s="14"/>
      <c r="G53" s="153"/>
      <c r="H53" s="14"/>
      <c r="J53" s="14"/>
    </row>
    <row r="54" spans="1:10" ht="28">
      <c r="A54" s="169" t="s">
        <v>9</v>
      </c>
      <c r="B54" s="351">
        <v>0</v>
      </c>
      <c r="C54" s="316"/>
      <c r="D54" s="14"/>
      <c r="E54" s="14"/>
      <c r="F54" s="14"/>
      <c r="G54" s="153"/>
      <c r="H54" s="14"/>
      <c r="J54" s="14"/>
    </row>
    <row r="55" spans="1:10">
      <c r="A55" s="159" t="s">
        <v>10</v>
      </c>
      <c r="B55" s="351">
        <v>0</v>
      </c>
      <c r="C55" s="316">
        <v>0</v>
      </c>
      <c r="D55" s="14"/>
      <c r="E55" s="14"/>
      <c r="F55" s="14"/>
      <c r="G55" s="153"/>
      <c r="H55" s="14"/>
      <c r="J55" s="14"/>
    </row>
    <row r="56" spans="1:10">
      <c r="A56" s="159" t="s">
        <v>11</v>
      </c>
      <c r="B56" s="351">
        <v>0</v>
      </c>
      <c r="C56" s="316">
        <v>0</v>
      </c>
      <c r="D56" s="14"/>
      <c r="E56" s="14"/>
      <c r="F56" s="14"/>
      <c r="G56" s="153"/>
      <c r="H56" s="14"/>
      <c r="J56" s="14"/>
    </row>
    <row r="57" spans="1:10">
      <c r="A57" s="159" t="s">
        <v>12</v>
      </c>
      <c r="B57" s="351">
        <v>0</v>
      </c>
      <c r="C57" s="316">
        <v>0</v>
      </c>
      <c r="D57" s="14"/>
      <c r="E57" s="14"/>
      <c r="F57" s="14"/>
      <c r="G57" s="153"/>
      <c r="H57" s="14"/>
      <c r="J57" s="14"/>
    </row>
    <row r="58" spans="1:10" ht="28">
      <c r="A58" s="159" t="s">
        <v>13</v>
      </c>
      <c r="B58" s="351">
        <v>0</v>
      </c>
      <c r="C58" s="316">
        <v>0</v>
      </c>
      <c r="D58" s="14"/>
      <c r="E58" s="14"/>
      <c r="F58" s="14"/>
      <c r="G58" s="153"/>
      <c r="H58" s="14"/>
      <c r="J58" s="14"/>
    </row>
    <row r="59" spans="1:10">
      <c r="A59" s="159"/>
      <c r="B59" s="351">
        <v>0</v>
      </c>
      <c r="C59" s="316">
        <v>0</v>
      </c>
      <c r="D59" s="14"/>
      <c r="E59" s="14"/>
      <c r="F59" s="14"/>
      <c r="G59" s="153"/>
      <c r="H59" s="14"/>
      <c r="J59" s="14"/>
    </row>
    <row r="60" spans="1:10" ht="28">
      <c r="A60" s="169" t="s">
        <v>14</v>
      </c>
      <c r="B60" s="351">
        <v>0</v>
      </c>
      <c r="C60" s="316">
        <v>0</v>
      </c>
      <c r="D60" s="14"/>
      <c r="E60" s="14"/>
      <c r="F60" s="14"/>
      <c r="G60" s="153"/>
      <c r="H60" s="14"/>
      <c r="J60" s="14"/>
    </row>
    <row r="61" spans="1:10">
      <c r="A61" s="159" t="s">
        <v>15</v>
      </c>
      <c r="B61" s="351">
        <v>0</v>
      </c>
      <c r="C61" s="316">
        <v>0</v>
      </c>
      <c r="D61" s="14"/>
      <c r="E61" s="14"/>
      <c r="F61" s="14"/>
      <c r="G61" s="153"/>
      <c r="H61" s="14"/>
      <c r="J61" s="14"/>
    </row>
    <row r="62" spans="1:10" ht="42">
      <c r="A62" s="159" t="s">
        <v>16</v>
      </c>
      <c r="B62" s="351">
        <v>0</v>
      </c>
      <c r="C62" s="316">
        <v>0</v>
      </c>
      <c r="D62" s="14"/>
      <c r="E62" s="14"/>
      <c r="F62" s="14"/>
      <c r="G62" s="153"/>
      <c r="H62" s="14"/>
      <c r="J62" s="14"/>
    </row>
    <row r="63" spans="1:10">
      <c r="A63" s="162" t="s">
        <v>17</v>
      </c>
      <c r="B63" s="352">
        <f>SUM(B52:B62)</f>
        <v>0</v>
      </c>
      <c r="C63" s="352">
        <f>SUM(C52:C62)</f>
        <v>0</v>
      </c>
      <c r="D63" s="14"/>
      <c r="E63" s="14"/>
      <c r="F63" s="14"/>
      <c r="G63" s="153"/>
      <c r="H63" s="14"/>
      <c r="J63" s="14"/>
    </row>
    <row r="64" spans="1:10">
      <c r="A64" s="232"/>
      <c r="B64" s="353"/>
      <c r="C64" s="414"/>
      <c r="D64" s="414"/>
      <c r="E64" s="14"/>
      <c r="F64" s="14"/>
      <c r="G64" s="153"/>
      <c r="H64" s="14"/>
      <c r="J64" s="14"/>
    </row>
    <row r="65" spans="1:10" s="147" customFormat="1">
      <c r="A65" s="154"/>
      <c r="B65" s="356"/>
      <c r="C65" s="415"/>
      <c r="D65" s="415"/>
      <c r="G65" s="164"/>
    </row>
    <row r="66" spans="1:10" ht="28" customHeight="1">
      <c r="A66" s="1005" t="s">
        <v>35</v>
      </c>
      <c r="B66" s="1006"/>
      <c r="C66" s="1006"/>
      <c r="D66" s="1007"/>
      <c r="E66" s="14"/>
      <c r="F66" s="14"/>
      <c r="G66" s="153"/>
      <c r="H66" s="14"/>
      <c r="J66" s="14"/>
    </row>
    <row r="67" spans="1:10" ht="28">
      <c r="A67" s="321" t="s">
        <v>19</v>
      </c>
      <c r="B67" s="348" t="s">
        <v>2890</v>
      </c>
      <c r="C67" s="914" t="s">
        <v>2891</v>
      </c>
      <c r="D67" s="14"/>
      <c r="E67" s="14"/>
      <c r="F67" s="14"/>
      <c r="G67" s="153"/>
      <c r="H67" s="14"/>
      <c r="J67" s="14"/>
    </row>
    <row r="68" spans="1:10">
      <c r="A68" s="293"/>
      <c r="B68" s="348" t="s">
        <v>3</v>
      </c>
      <c r="C68" s="370" t="s">
        <v>3</v>
      </c>
      <c r="D68" s="14"/>
      <c r="E68" s="14"/>
      <c r="F68" s="14"/>
      <c r="G68" s="153"/>
      <c r="H68" s="14"/>
      <c r="J68" s="14"/>
    </row>
    <row r="69" spans="1:10" ht="28">
      <c r="A69" s="159" t="s">
        <v>36</v>
      </c>
      <c r="B69" s="351">
        <v>0</v>
      </c>
      <c r="C69" s="316">
        <v>0</v>
      </c>
      <c r="D69" s="14"/>
      <c r="E69" s="14"/>
      <c r="F69" s="14"/>
      <c r="G69" s="153"/>
      <c r="H69" s="14"/>
      <c r="J69" s="14"/>
    </row>
    <row r="70" spans="1:10" ht="28">
      <c r="A70" s="159" t="s">
        <v>37</v>
      </c>
      <c r="B70" s="351">
        <v>0</v>
      </c>
      <c r="C70" s="316">
        <v>0</v>
      </c>
      <c r="D70" s="14"/>
      <c r="E70" s="14"/>
      <c r="F70" s="14"/>
      <c r="G70" s="153"/>
      <c r="H70" s="14"/>
      <c r="J70" s="14"/>
    </row>
    <row r="71" spans="1:10" ht="28">
      <c r="A71" s="159" t="s">
        <v>38</v>
      </c>
      <c r="B71" s="351">
        <v>0</v>
      </c>
      <c r="C71" s="316">
        <v>0</v>
      </c>
      <c r="D71" s="14"/>
      <c r="E71" s="14"/>
      <c r="F71" s="14"/>
      <c r="G71" s="153"/>
      <c r="H71" s="14"/>
      <c r="J71" s="14"/>
    </row>
    <row r="72" spans="1:10" ht="28">
      <c r="A72" s="159" t="s">
        <v>39</v>
      </c>
      <c r="B72" s="351">
        <v>0</v>
      </c>
      <c r="C72" s="316">
        <v>0</v>
      </c>
      <c r="D72" s="14"/>
      <c r="E72" s="14"/>
      <c r="F72" s="14"/>
      <c r="G72" s="153"/>
      <c r="H72" s="14"/>
      <c r="J72" s="14"/>
    </row>
    <row r="73" spans="1:10" ht="28">
      <c r="A73" s="159" t="s">
        <v>40</v>
      </c>
      <c r="B73" s="351">
        <v>0</v>
      </c>
      <c r="C73" s="316">
        <v>0</v>
      </c>
      <c r="D73" s="14"/>
      <c r="E73" s="14"/>
      <c r="F73" s="14"/>
      <c r="G73" s="153"/>
      <c r="H73" s="14"/>
      <c r="J73" s="14"/>
    </row>
    <row r="74" spans="1:10" ht="28">
      <c r="A74" s="187" t="s">
        <v>41</v>
      </c>
      <c r="B74" s="351">
        <v>0</v>
      </c>
      <c r="C74" s="316">
        <v>0</v>
      </c>
      <c r="D74" s="14"/>
      <c r="E74" s="14"/>
      <c r="F74" s="14"/>
      <c r="G74" s="153"/>
      <c r="H74" s="14"/>
      <c r="J74" s="14"/>
    </row>
    <row r="75" spans="1:10">
      <c r="A75" s="290"/>
      <c r="B75" s="351"/>
      <c r="C75" s="316"/>
      <c r="D75" s="14"/>
      <c r="E75" s="14"/>
      <c r="F75" s="14"/>
      <c r="G75" s="153"/>
      <c r="H75" s="14"/>
      <c r="J75" s="14"/>
    </row>
    <row r="76" spans="1:10" s="147" customFormat="1">
      <c r="A76" s="162" t="s">
        <v>42</v>
      </c>
      <c r="B76" s="352">
        <f>SUM(B69:B75)</f>
        <v>0</v>
      </c>
      <c r="C76" s="352">
        <f>SUM(C69:C75)</f>
        <v>0</v>
      </c>
      <c r="G76" s="164"/>
    </row>
    <row r="77" spans="1:10" s="147" customFormat="1">
      <c r="A77" s="232"/>
      <c r="B77" s="356"/>
      <c r="C77" s="415"/>
      <c r="D77" s="415"/>
      <c r="G77" s="164"/>
    </row>
    <row r="78" spans="1:10" ht="28" customHeight="1">
      <c r="A78" s="1005" t="s">
        <v>43</v>
      </c>
      <c r="B78" s="1006"/>
      <c r="C78" s="1006"/>
      <c r="D78" s="1007"/>
      <c r="E78" s="14"/>
      <c r="F78" s="14"/>
      <c r="G78" s="153"/>
      <c r="H78" s="14"/>
      <c r="J78" s="14"/>
    </row>
    <row r="79" spans="1:10" ht="28">
      <c r="A79" s="321" t="s">
        <v>19</v>
      </c>
      <c r="B79" s="348" t="s">
        <v>2890</v>
      </c>
      <c r="C79" s="914" t="s">
        <v>2891</v>
      </c>
      <c r="D79" s="14"/>
      <c r="E79" s="14"/>
      <c r="F79" s="14"/>
      <c r="G79" s="153"/>
      <c r="H79" s="14"/>
      <c r="J79" s="14"/>
    </row>
    <row r="80" spans="1:10">
      <c r="A80" s="293"/>
      <c r="B80" s="348" t="s">
        <v>3</v>
      </c>
      <c r="C80" s="370" t="s">
        <v>3</v>
      </c>
      <c r="D80" s="14"/>
      <c r="E80" s="14"/>
      <c r="F80" s="14"/>
      <c r="G80" s="153"/>
      <c r="H80" s="14"/>
      <c r="J80" s="14"/>
    </row>
    <row r="81" spans="1:10" ht="28">
      <c r="A81" s="159" t="s">
        <v>44</v>
      </c>
      <c r="B81" s="351">
        <v>0</v>
      </c>
      <c r="C81" s="316">
        <v>0</v>
      </c>
      <c r="D81" s="14"/>
      <c r="E81" s="14"/>
      <c r="F81" s="14"/>
      <c r="G81" s="153"/>
      <c r="H81" s="14"/>
      <c r="J81" s="14"/>
    </row>
    <row r="82" spans="1:10" ht="28">
      <c r="A82" s="159" t="s">
        <v>45</v>
      </c>
      <c r="B82" s="351">
        <v>0</v>
      </c>
      <c r="C82" s="316">
        <v>0</v>
      </c>
      <c r="D82" s="14"/>
      <c r="E82" s="14"/>
      <c r="F82" s="14"/>
      <c r="G82" s="153"/>
      <c r="H82" s="14"/>
      <c r="J82" s="14"/>
    </row>
    <row r="83" spans="1:10" ht="28">
      <c r="A83" s="159" t="s">
        <v>46</v>
      </c>
      <c r="B83" s="351">
        <v>0</v>
      </c>
      <c r="C83" s="316">
        <v>0</v>
      </c>
      <c r="D83" s="14"/>
      <c r="E83" s="14"/>
      <c r="F83" s="14"/>
      <c r="G83" s="153"/>
      <c r="H83" s="14"/>
      <c r="J83" s="14"/>
    </row>
    <row r="84" spans="1:10" s="147" customFormat="1">
      <c r="A84" s="162" t="s">
        <v>42</v>
      </c>
      <c r="B84" s="352">
        <f>SUM(B81:B83)</f>
        <v>0</v>
      </c>
      <c r="C84" s="352">
        <f>SUM(C81:C83)</f>
        <v>0</v>
      </c>
      <c r="G84" s="164"/>
    </row>
    <row r="85" spans="1:10" s="147" customFormat="1">
      <c r="A85" s="232"/>
      <c r="B85" s="356"/>
      <c r="C85" s="415"/>
      <c r="D85" s="415"/>
      <c r="G85" s="164"/>
    </row>
    <row r="86" spans="1:10" ht="28" customHeight="1">
      <c r="A86" s="1005" t="s">
        <v>47</v>
      </c>
      <c r="B86" s="1006"/>
      <c r="C86" s="1006"/>
      <c r="D86" s="1007"/>
      <c r="E86" s="14"/>
      <c r="F86" s="14"/>
      <c r="G86" s="153"/>
      <c r="H86" s="14"/>
      <c r="J86" s="14"/>
    </row>
    <row r="87" spans="1:10" ht="28">
      <c r="A87" s="293"/>
      <c r="B87" s="348" t="s">
        <v>2890</v>
      </c>
      <c r="C87" s="914" t="s">
        <v>2891</v>
      </c>
      <c r="D87" s="14"/>
      <c r="E87" s="14"/>
      <c r="F87" s="14"/>
      <c r="G87" s="153"/>
      <c r="H87" s="14"/>
      <c r="J87" s="14"/>
    </row>
    <row r="88" spans="1:10">
      <c r="A88" s="293"/>
      <c r="B88" s="348" t="s">
        <v>3</v>
      </c>
      <c r="C88" s="370" t="s">
        <v>3</v>
      </c>
      <c r="D88" s="14"/>
      <c r="E88" s="14"/>
      <c r="F88" s="14"/>
      <c r="G88" s="153"/>
      <c r="H88" s="14"/>
      <c r="J88" s="14"/>
    </row>
    <row r="89" spans="1:10" ht="28">
      <c r="A89" s="192" t="s">
        <v>48</v>
      </c>
      <c r="B89" s="351">
        <v>0</v>
      </c>
      <c r="C89" s="225">
        <v>0</v>
      </c>
      <c r="D89" s="14"/>
      <c r="E89" s="14"/>
      <c r="F89" s="14"/>
      <c r="G89" s="153"/>
      <c r="H89" s="14"/>
      <c r="J89" s="14"/>
    </row>
    <row r="90" spans="1:10" ht="42">
      <c r="A90" s="192" t="s">
        <v>49</v>
      </c>
      <c r="B90" s="351">
        <v>0</v>
      </c>
      <c r="C90" s="225">
        <v>0</v>
      </c>
      <c r="D90" s="14"/>
      <c r="E90" s="14"/>
      <c r="F90" s="14"/>
      <c r="G90" s="153"/>
      <c r="H90" s="14"/>
      <c r="J90" s="14"/>
    </row>
    <row r="91" spans="1:10" ht="28">
      <c r="A91" s="192" t="s">
        <v>50</v>
      </c>
      <c r="B91" s="351">
        <v>0</v>
      </c>
      <c r="C91" s="225">
        <v>0</v>
      </c>
      <c r="D91" s="14"/>
      <c r="E91" s="14"/>
      <c r="F91" s="14"/>
      <c r="G91" s="153"/>
      <c r="H91" s="14"/>
      <c r="J91" s="14"/>
    </row>
    <row r="92" spans="1:10" ht="28">
      <c r="A92" s="192" t="s">
        <v>51</v>
      </c>
      <c r="B92" s="351">
        <v>0</v>
      </c>
      <c r="C92" s="225">
        <v>0</v>
      </c>
      <c r="D92" s="14"/>
      <c r="E92" s="14"/>
      <c r="F92" s="14"/>
      <c r="G92" s="153"/>
      <c r="H92" s="14"/>
      <c r="J92" s="14"/>
    </row>
    <row r="93" spans="1:10" ht="28">
      <c r="A93" s="192" t="s">
        <v>52</v>
      </c>
      <c r="B93" s="351">
        <v>0</v>
      </c>
      <c r="C93" s="225">
        <v>0</v>
      </c>
      <c r="D93" s="14"/>
      <c r="E93" s="14"/>
      <c r="F93" s="14"/>
      <c r="G93" s="153"/>
      <c r="H93" s="14"/>
      <c r="J93" s="14"/>
    </row>
    <row r="94" spans="1:10" ht="42">
      <c r="A94" s="192" t="s">
        <v>53</v>
      </c>
      <c r="B94" s="351">
        <v>0</v>
      </c>
      <c r="C94" s="225">
        <v>0</v>
      </c>
      <c r="D94" s="14"/>
      <c r="E94" s="14"/>
      <c r="F94" s="14"/>
      <c r="G94" s="153"/>
      <c r="H94" s="14"/>
      <c r="J94" s="14"/>
    </row>
    <row r="95" spans="1:10" ht="28">
      <c r="A95" s="192" t="s">
        <v>54</v>
      </c>
      <c r="B95" s="351">
        <v>0</v>
      </c>
      <c r="C95" s="225">
        <v>0</v>
      </c>
      <c r="D95" s="14"/>
      <c r="E95" s="14"/>
      <c r="F95" s="14"/>
      <c r="G95" s="153"/>
      <c r="H95" s="14"/>
      <c r="J95" s="14"/>
    </row>
    <row r="96" spans="1:10" ht="28">
      <c r="A96" s="192" t="s">
        <v>52</v>
      </c>
      <c r="B96" s="351">
        <v>0</v>
      </c>
      <c r="C96" s="225">
        <v>0</v>
      </c>
      <c r="D96" s="14"/>
      <c r="E96" s="14"/>
      <c r="F96" s="14"/>
      <c r="G96" s="153"/>
      <c r="H96" s="14"/>
      <c r="J96" s="14"/>
    </row>
    <row r="97" spans="1:7" s="147" customFormat="1">
      <c r="A97" s="194" t="s">
        <v>42</v>
      </c>
      <c r="B97" s="352">
        <f>SUM(B89:B96)</f>
        <v>0</v>
      </c>
      <c r="C97" s="352">
        <f>SUM(C89:C96)</f>
        <v>0</v>
      </c>
      <c r="G97" s="164"/>
    </row>
    <row r="98" spans="1:7" s="147" customFormat="1">
      <c r="A98" s="297"/>
      <c r="B98" s="356"/>
      <c r="C98" s="415"/>
      <c r="G98" s="164"/>
    </row>
    <row r="99" spans="1:7" s="147" customFormat="1" ht="15">
      <c r="A99" s="1008" t="s">
        <v>2461</v>
      </c>
      <c r="B99" s="1008"/>
      <c r="C99" s="1008"/>
      <c r="D99" s="1008"/>
      <c r="G99" s="164"/>
    </row>
    <row r="100" spans="1:7" s="147" customFormat="1" ht="28">
      <c r="A100" s="293"/>
      <c r="B100" s="348" t="s">
        <v>2890</v>
      </c>
      <c r="C100" s="914" t="s">
        <v>2891</v>
      </c>
      <c r="G100" s="164"/>
    </row>
    <row r="101" spans="1:7" s="147" customFormat="1">
      <c r="A101" s="293"/>
      <c r="B101" s="348" t="s">
        <v>3</v>
      </c>
      <c r="C101" s="370" t="s">
        <v>3</v>
      </c>
      <c r="G101" s="164"/>
    </row>
    <row r="102" spans="1:7" s="147" customFormat="1" ht="31">
      <c r="A102" s="222" t="s">
        <v>2452</v>
      </c>
      <c r="B102" s="598">
        <v>0</v>
      </c>
      <c r="C102" s="486">
        <v>0</v>
      </c>
      <c r="G102" s="164"/>
    </row>
    <row r="103" spans="1:7" s="147" customFormat="1" ht="15.5">
      <c r="A103" s="222" t="s">
        <v>2453</v>
      </c>
      <c r="B103" s="598">
        <v>0</v>
      </c>
      <c r="C103" s="486">
        <v>0</v>
      </c>
      <c r="G103" s="164"/>
    </row>
    <row r="104" spans="1:7" s="147" customFormat="1" ht="31">
      <c r="A104" s="222" t="s">
        <v>2454</v>
      </c>
      <c r="B104" s="598">
        <v>0</v>
      </c>
      <c r="C104" s="486">
        <v>0</v>
      </c>
      <c r="G104" s="164"/>
    </row>
    <row r="105" spans="1:7" s="147" customFormat="1" ht="31">
      <c r="A105" s="222" t="s">
        <v>2455</v>
      </c>
      <c r="B105" s="598">
        <v>0</v>
      </c>
      <c r="C105" s="486">
        <v>0</v>
      </c>
      <c r="G105" s="164"/>
    </row>
    <row r="106" spans="1:7" s="147" customFormat="1" ht="46.5">
      <c r="A106" s="222" t="s">
        <v>2456</v>
      </c>
      <c r="B106" s="598">
        <v>0</v>
      </c>
      <c r="C106" s="486">
        <v>0</v>
      </c>
      <c r="G106" s="164"/>
    </row>
    <row r="107" spans="1:7" s="147" customFormat="1" ht="31">
      <c r="A107" s="222" t="s">
        <v>2457</v>
      </c>
      <c r="B107" s="598">
        <v>0</v>
      </c>
      <c r="C107" s="486">
        <v>0</v>
      </c>
      <c r="G107" s="164"/>
    </row>
    <row r="108" spans="1:7" s="147" customFormat="1" ht="31">
      <c r="A108" s="222" t="s">
        <v>2458</v>
      </c>
      <c r="B108" s="598">
        <v>0</v>
      </c>
      <c r="C108" s="486">
        <v>0</v>
      </c>
      <c r="G108" s="164"/>
    </row>
    <row r="109" spans="1:7" s="147" customFormat="1" ht="31">
      <c r="A109" s="222" t="s">
        <v>2459</v>
      </c>
      <c r="B109" s="598">
        <v>0</v>
      </c>
      <c r="C109" s="486">
        <v>0</v>
      </c>
      <c r="G109" s="164"/>
    </row>
    <row r="110" spans="1:7" s="147" customFormat="1" ht="15.5">
      <c r="A110" s="222" t="s">
        <v>2460</v>
      </c>
      <c r="B110" s="598">
        <v>0</v>
      </c>
      <c r="C110" s="486">
        <v>0</v>
      </c>
      <c r="G110" s="164"/>
    </row>
    <row r="111" spans="1:7" s="147" customFormat="1" ht="15">
      <c r="A111" s="499" t="s">
        <v>42</v>
      </c>
      <c r="B111" s="599">
        <f>SUM(B102:B110)</f>
        <v>0</v>
      </c>
      <c r="C111" s="599">
        <f>SUM(C102:C110)</f>
        <v>0</v>
      </c>
      <c r="G111" s="164"/>
    </row>
    <row r="112" spans="1:7" s="147" customFormat="1">
      <c r="A112" s="297"/>
      <c r="B112" s="356"/>
      <c r="C112" s="415"/>
      <c r="D112" s="415"/>
      <c r="G112" s="164"/>
    </row>
    <row r="113" spans="1:10" s="147" customFormat="1">
      <c r="A113" s="297"/>
      <c r="B113" s="356"/>
      <c r="C113" s="415"/>
      <c r="D113" s="415"/>
      <c r="G113" s="164"/>
    </row>
    <row r="114" spans="1:10" s="147" customFormat="1" ht="15">
      <c r="A114" s="1008" t="s">
        <v>2464</v>
      </c>
      <c r="B114" s="1008"/>
      <c r="C114" s="1008"/>
      <c r="D114" s="1008"/>
      <c r="G114" s="164"/>
    </row>
    <row r="115" spans="1:10" s="147" customFormat="1" ht="28">
      <c r="A115" s="185"/>
      <c r="B115" s="348" t="s">
        <v>2890</v>
      </c>
      <c r="C115" s="914" t="s">
        <v>2891</v>
      </c>
      <c r="G115" s="164"/>
    </row>
    <row r="116" spans="1:10" s="147" customFormat="1">
      <c r="A116" s="185"/>
      <c r="B116" s="348" t="s">
        <v>3</v>
      </c>
      <c r="C116" s="370" t="s">
        <v>3</v>
      </c>
      <c r="G116" s="164"/>
    </row>
    <row r="117" spans="1:10" s="147" customFormat="1" ht="31">
      <c r="A117" s="222" t="s">
        <v>2462</v>
      </c>
      <c r="B117" s="601">
        <v>0</v>
      </c>
      <c r="C117" s="486">
        <v>0</v>
      </c>
      <c r="G117" s="164"/>
    </row>
    <row r="118" spans="1:10" s="147" customFormat="1" ht="31">
      <c r="A118" s="222" t="s">
        <v>2463</v>
      </c>
      <c r="B118" s="601">
        <v>0</v>
      </c>
      <c r="C118" s="486">
        <v>0</v>
      </c>
      <c r="G118" s="164"/>
    </row>
    <row r="119" spans="1:10" s="147" customFormat="1" ht="15">
      <c r="A119" s="499" t="s">
        <v>810</v>
      </c>
      <c r="B119" s="603">
        <f>SUM(B117:B118)</f>
        <v>0</v>
      </c>
      <c r="C119" s="603">
        <f>SUM(C117:C118)</f>
        <v>0</v>
      </c>
      <c r="G119" s="164"/>
    </row>
    <row r="120" spans="1:10" s="147" customFormat="1">
      <c r="A120" s="297"/>
      <c r="B120" s="356"/>
      <c r="C120" s="415"/>
      <c r="D120" s="415"/>
      <c r="G120" s="164"/>
    </row>
    <row r="121" spans="1:10">
      <c r="D121" s="360"/>
      <c r="E121" s="14"/>
      <c r="F121" s="14"/>
      <c r="G121" s="153"/>
      <c r="H121" s="14"/>
      <c r="J121" s="14"/>
    </row>
    <row r="122" spans="1:10" ht="28" customHeight="1">
      <c r="A122" s="1009" t="s">
        <v>2465</v>
      </c>
      <c r="B122" s="1010"/>
      <c r="C122" s="1010"/>
      <c r="D122" s="1011"/>
      <c r="E122" s="14"/>
      <c r="F122" s="14"/>
      <c r="G122" s="153"/>
      <c r="H122" s="14"/>
      <c r="J122" s="14"/>
    </row>
    <row r="123" spans="1:10" ht="28">
      <c r="A123" s="293"/>
      <c r="B123" s="348" t="s">
        <v>2890</v>
      </c>
      <c r="C123" s="914" t="s">
        <v>2891</v>
      </c>
      <c r="D123" s="152"/>
      <c r="E123" s="147"/>
      <c r="F123" s="14"/>
      <c r="G123" s="153"/>
      <c r="H123" s="14"/>
      <c r="J123" s="14"/>
    </row>
    <row r="124" spans="1:10">
      <c r="A124" s="293"/>
      <c r="B124" s="348" t="s">
        <v>3</v>
      </c>
      <c r="C124" s="370" t="s">
        <v>3</v>
      </c>
      <c r="D124" s="152"/>
      <c r="E124" s="14"/>
      <c r="F124" s="14"/>
      <c r="G124" s="153"/>
      <c r="H124" s="14"/>
      <c r="J124" s="14"/>
    </row>
    <row r="125" spans="1:10">
      <c r="A125" s="162" t="s">
        <v>70</v>
      </c>
      <c r="B125" s="225">
        <v>0</v>
      </c>
      <c r="C125" s="316"/>
      <c r="D125" s="152"/>
      <c r="E125" s="14"/>
      <c r="F125" s="14"/>
      <c r="G125" s="153"/>
      <c r="H125" s="14"/>
      <c r="J125" s="14"/>
    </row>
    <row r="126" spans="1:10">
      <c r="A126" s="423" t="s">
        <v>71</v>
      </c>
      <c r="B126" s="888">
        <v>6205119.3600000003</v>
      </c>
      <c r="C126" s="351">
        <v>6175750</v>
      </c>
      <c r="D126" s="152"/>
      <c r="E126" s="14"/>
      <c r="F126" s="153"/>
      <c r="G126" s="153"/>
      <c r="H126" s="14"/>
      <c r="J126" s="14"/>
    </row>
    <row r="127" spans="1:10">
      <c r="A127" s="423" t="s">
        <v>72</v>
      </c>
      <c r="B127" s="888">
        <v>748635</v>
      </c>
      <c r="C127" s="351">
        <v>936800</v>
      </c>
      <c r="D127" s="152"/>
      <c r="E127" s="14"/>
      <c r="F127" s="153"/>
      <c r="G127" s="153"/>
      <c r="H127" s="14"/>
      <c r="J127" s="14"/>
    </row>
    <row r="128" spans="1:10">
      <c r="A128" s="423" t="s">
        <v>73</v>
      </c>
      <c r="B128" s="888">
        <v>700</v>
      </c>
      <c r="C128" s="359">
        <v>72206</v>
      </c>
      <c r="D128" s="152"/>
      <c r="E128" s="14"/>
      <c r="F128" s="153"/>
      <c r="G128" s="153"/>
      <c r="H128" s="14"/>
      <c r="J128" s="14"/>
    </row>
    <row r="129" spans="1:10">
      <c r="A129" s="423" t="s">
        <v>74</v>
      </c>
      <c r="B129" s="225">
        <v>0</v>
      </c>
      <c r="C129" s="316">
        <v>0</v>
      </c>
      <c r="D129" s="152"/>
      <c r="E129" s="14"/>
      <c r="F129" s="153"/>
      <c r="G129" s="153"/>
      <c r="H129" s="14"/>
      <c r="J129" s="14"/>
    </row>
    <row r="130" spans="1:10">
      <c r="A130" s="423" t="s">
        <v>75</v>
      </c>
      <c r="B130" s="225">
        <v>0</v>
      </c>
      <c r="C130" s="316">
        <v>0</v>
      </c>
      <c r="D130" s="152"/>
      <c r="E130" s="14"/>
      <c r="F130" s="153"/>
      <c r="G130" s="153"/>
      <c r="H130" s="14"/>
      <c r="J130" s="14"/>
    </row>
    <row r="131" spans="1:10">
      <c r="A131" s="423" t="s">
        <v>76</v>
      </c>
      <c r="B131" s="225">
        <v>0</v>
      </c>
      <c r="C131" s="316">
        <v>0</v>
      </c>
      <c r="D131" s="152"/>
      <c r="E131" s="147"/>
      <c r="F131" s="153"/>
      <c r="G131" s="153"/>
      <c r="H131" s="14"/>
      <c r="J131" s="14"/>
    </row>
    <row r="132" spans="1:10">
      <c r="A132" s="423" t="s">
        <v>77</v>
      </c>
      <c r="B132" s="225">
        <v>3793616</v>
      </c>
      <c r="C132" s="351">
        <v>5157100</v>
      </c>
      <c r="D132" s="152"/>
      <c r="E132" s="14"/>
      <c r="F132" s="153"/>
      <c r="G132" s="153"/>
      <c r="H132" s="14"/>
      <c r="J132" s="14"/>
    </row>
    <row r="133" spans="1:10">
      <c r="A133" s="423" t="s">
        <v>78</v>
      </c>
      <c r="B133" s="225">
        <v>20335321</v>
      </c>
      <c r="C133" s="351">
        <v>26771420</v>
      </c>
      <c r="D133" s="152"/>
      <c r="E133" s="14"/>
      <c r="F133" s="153"/>
      <c r="G133" s="153"/>
      <c r="H133" s="14"/>
      <c r="J133" s="14"/>
    </row>
    <row r="134" spans="1:10">
      <c r="A134" s="423" t="s">
        <v>79</v>
      </c>
      <c r="B134" s="225">
        <v>401803</v>
      </c>
      <c r="C134" s="351">
        <v>542143</v>
      </c>
      <c r="D134" s="152"/>
      <c r="E134" s="14"/>
      <c r="F134" s="153"/>
      <c r="G134" s="153"/>
      <c r="H134" s="14"/>
      <c r="J134" s="14"/>
    </row>
    <row r="135" spans="1:10">
      <c r="A135" s="423" t="s">
        <v>80</v>
      </c>
      <c r="B135" s="225">
        <v>188845</v>
      </c>
      <c r="C135" s="351">
        <v>212115</v>
      </c>
      <c r="D135" s="152"/>
      <c r="E135" s="14"/>
      <c r="F135" s="153"/>
      <c r="G135" s="153"/>
      <c r="H135" s="14"/>
      <c r="J135" s="14"/>
    </row>
    <row r="136" spans="1:10">
      <c r="A136" s="423" t="s">
        <v>81</v>
      </c>
      <c r="B136" s="225">
        <v>203224</v>
      </c>
      <c r="C136" s="351">
        <v>349764</v>
      </c>
      <c r="D136" s="152"/>
      <c r="E136" s="14"/>
      <c r="F136" s="153"/>
      <c r="G136" s="153"/>
      <c r="H136" s="14"/>
      <c r="J136" s="14"/>
    </row>
    <row r="137" spans="1:10">
      <c r="A137" s="423" t="s">
        <v>82</v>
      </c>
      <c r="B137" s="225">
        <v>102300</v>
      </c>
      <c r="C137" s="316">
        <v>134200</v>
      </c>
      <c r="D137" s="152"/>
      <c r="E137" s="14"/>
      <c r="F137" s="153"/>
      <c r="G137" s="153"/>
      <c r="H137" s="14"/>
      <c r="J137" s="14"/>
    </row>
    <row r="138" spans="1:10">
      <c r="A138" s="423" t="s">
        <v>83</v>
      </c>
      <c r="B138" s="225">
        <v>924850</v>
      </c>
      <c r="C138" s="316">
        <v>0</v>
      </c>
      <c r="D138" s="152"/>
      <c r="E138" s="14"/>
      <c r="F138" s="153"/>
      <c r="G138" s="153"/>
      <c r="H138" s="14"/>
      <c r="J138" s="14"/>
    </row>
    <row r="139" spans="1:10">
      <c r="A139" s="423" t="s">
        <v>84</v>
      </c>
      <c r="B139" s="225">
        <v>0</v>
      </c>
      <c r="C139" s="316">
        <v>0</v>
      </c>
      <c r="D139" s="152"/>
      <c r="E139" s="14"/>
      <c r="F139" s="153"/>
      <c r="G139" s="153"/>
      <c r="H139" s="14"/>
      <c r="J139" s="14"/>
    </row>
    <row r="140" spans="1:10">
      <c r="A140" s="423" t="s">
        <v>85</v>
      </c>
      <c r="B140" s="225">
        <v>15680</v>
      </c>
      <c r="C140" s="351">
        <v>14630</v>
      </c>
      <c r="D140" s="152"/>
      <c r="E140" s="14"/>
      <c r="F140" s="153"/>
      <c r="G140" s="153"/>
      <c r="H140" s="14"/>
      <c r="J140" s="14"/>
    </row>
    <row r="141" spans="1:10">
      <c r="A141" s="423" t="s">
        <v>86</v>
      </c>
      <c r="B141" s="225">
        <v>0</v>
      </c>
      <c r="C141" s="316">
        <v>0</v>
      </c>
      <c r="D141" s="152"/>
      <c r="E141" s="14"/>
      <c r="F141" s="153"/>
      <c r="G141" s="153"/>
      <c r="H141" s="14"/>
      <c r="J141" s="14"/>
    </row>
    <row r="142" spans="1:10">
      <c r="A142" s="423" t="s">
        <v>87</v>
      </c>
      <c r="B142" s="225">
        <v>0</v>
      </c>
      <c r="C142" s="316">
        <v>0</v>
      </c>
      <c r="D142" s="152"/>
      <c r="E142" s="14"/>
      <c r="F142" s="153"/>
      <c r="G142" s="153"/>
      <c r="H142" s="14"/>
      <c r="J142" s="14"/>
    </row>
    <row r="143" spans="1:10">
      <c r="A143" s="423" t="s">
        <v>88</v>
      </c>
      <c r="B143" s="225">
        <v>1667300</v>
      </c>
      <c r="C143" s="351">
        <v>908000</v>
      </c>
      <c r="D143" s="152"/>
      <c r="E143" s="14"/>
      <c r="F143" s="153"/>
      <c r="G143" s="153"/>
      <c r="H143" s="14"/>
      <c r="J143" s="14"/>
    </row>
    <row r="144" spans="1:10" ht="15.5">
      <c r="A144" s="423" t="s">
        <v>89</v>
      </c>
      <c r="B144" s="225">
        <v>644750</v>
      </c>
      <c r="C144" s="658">
        <v>531650</v>
      </c>
      <c r="D144" s="152"/>
      <c r="E144" s="14"/>
      <c r="F144" s="153"/>
      <c r="G144" s="153"/>
      <c r="H144" s="14"/>
      <c r="J144" s="14"/>
    </row>
    <row r="145" spans="1:10" ht="15.5">
      <c r="A145" s="423" t="s">
        <v>90</v>
      </c>
      <c r="B145" s="225">
        <v>29770</v>
      </c>
      <c r="C145" s="658">
        <v>76460</v>
      </c>
      <c r="D145" s="152"/>
      <c r="E145" s="14"/>
      <c r="F145" s="153"/>
      <c r="G145" s="153"/>
      <c r="H145" s="14"/>
      <c r="J145" s="14"/>
    </row>
    <row r="146" spans="1:10" ht="15.5">
      <c r="A146" s="423" t="s">
        <v>91</v>
      </c>
      <c r="B146" s="225">
        <v>72650</v>
      </c>
      <c r="C146" s="658">
        <v>162440</v>
      </c>
      <c r="D146" s="152"/>
      <c r="E146" s="147"/>
      <c r="F146" s="153"/>
      <c r="G146" s="153"/>
      <c r="H146" s="14"/>
      <c r="J146" s="14"/>
    </row>
    <row r="147" spans="1:10" ht="15.5">
      <c r="A147" s="423" t="s">
        <v>92</v>
      </c>
      <c r="B147" s="225">
        <v>82400</v>
      </c>
      <c r="C147" s="658">
        <v>228500</v>
      </c>
      <c r="D147" s="152"/>
      <c r="E147" s="14"/>
      <c r="F147" s="153"/>
      <c r="G147" s="153"/>
      <c r="H147" s="14"/>
      <c r="J147" s="14"/>
    </row>
    <row r="148" spans="1:10" ht="15.5">
      <c r="A148" s="423" t="s">
        <v>93</v>
      </c>
      <c r="B148" s="225">
        <v>68100</v>
      </c>
      <c r="C148" s="658">
        <v>63150</v>
      </c>
      <c r="D148" s="152"/>
      <c r="E148" s="14"/>
      <c r="F148" s="153"/>
      <c r="G148" s="153"/>
      <c r="H148" s="14"/>
      <c r="J148" s="14"/>
    </row>
    <row r="149" spans="1:10" ht="28">
      <c r="A149" s="304" t="s">
        <v>94</v>
      </c>
      <c r="B149" s="225">
        <v>0</v>
      </c>
      <c r="C149" s="316">
        <v>0</v>
      </c>
      <c r="D149" s="152"/>
      <c r="E149" s="14"/>
      <c r="F149" s="153"/>
      <c r="G149" s="153"/>
      <c r="H149" s="14"/>
      <c r="J149" s="14"/>
    </row>
    <row r="150" spans="1:10" ht="15.5">
      <c r="A150" s="423" t="s">
        <v>95</v>
      </c>
      <c r="B150" s="225">
        <v>38200</v>
      </c>
      <c r="C150" s="658">
        <v>147650</v>
      </c>
      <c r="D150" s="152"/>
      <c r="E150" s="14"/>
      <c r="F150" s="153"/>
      <c r="G150" s="153"/>
      <c r="H150" s="14"/>
      <c r="J150" s="14"/>
    </row>
    <row r="151" spans="1:10" ht="15.5">
      <c r="A151" s="423" t="s">
        <v>96</v>
      </c>
      <c r="B151" s="225">
        <v>11000000</v>
      </c>
      <c r="C151" s="658">
        <v>22230000</v>
      </c>
      <c r="D151" s="152"/>
      <c r="E151" s="14"/>
      <c r="F151" s="153"/>
      <c r="G151" s="153"/>
      <c r="H151" s="14"/>
      <c r="J151" s="14"/>
    </row>
    <row r="152" spans="1:10" ht="15.5">
      <c r="A152" s="423" t="s">
        <v>97</v>
      </c>
      <c r="B152" s="225">
        <v>54000</v>
      </c>
      <c r="C152" s="658">
        <v>49000</v>
      </c>
      <c r="D152" s="152"/>
      <c r="E152" s="14"/>
      <c r="F152" s="153"/>
      <c r="G152" s="153"/>
      <c r="H152" s="14"/>
      <c r="J152" s="14"/>
    </row>
    <row r="153" spans="1:10" ht="15.5">
      <c r="A153" s="423" t="s">
        <v>98</v>
      </c>
      <c r="B153" s="225">
        <v>39995285</v>
      </c>
      <c r="C153" s="658">
        <v>47685652</v>
      </c>
      <c r="D153" s="152"/>
      <c r="E153" s="14"/>
      <c r="F153" s="153"/>
      <c r="G153" s="153"/>
      <c r="H153" s="14"/>
      <c r="J153" s="14"/>
    </row>
    <row r="154" spans="1:10" ht="15.5">
      <c r="A154" s="423" t="s">
        <v>99</v>
      </c>
      <c r="B154" s="225">
        <v>214100</v>
      </c>
      <c r="C154" s="658">
        <v>280300</v>
      </c>
      <c r="D154" s="152"/>
      <c r="E154" s="14"/>
      <c r="F154" s="153"/>
      <c r="G154" s="153"/>
      <c r="H154" s="14"/>
      <c r="J154" s="14"/>
    </row>
    <row r="155" spans="1:10" ht="15.5">
      <c r="A155" s="423" t="s">
        <v>100</v>
      </c>
      <c r="B155" s="225">
        <v>2378574</v>
      </c>
      <c r="C155" s="658">
        <v>5544137</v>
      </c>
      <c r="D155" s="152"/>
      <c r="E155" s="14"/>
      <c r="F155" s="153"/>
      <c r="G155" s="153"/>
      <c r="H155" s="14"/>
      <c r="J155" s="14"/>
    </row>
    <row r="156" spans="1:10">
      <c r="A156" s="423" t="s">
        <v>101</v>
      </c>
      <c r="B156" s="225">
        <v>0</v>
      </c>
      <c r="C156" s="351">
        <v>0</v>
      </c>
      <c r="D156" s="152"/>
      <c r="E156" s="14"/>
      <c r="F156" s="153"/>
      <c r="G156" s="153"/>
      <c r="H156" s="14"/>
      <c r="J156" s="14"/>
    </row>
    <row r="157" spans="1:10">
      <c r="A157" s="423" t="s">
        <v>102</v>
      </c>
      <c r="B157" s="225">
        <v>0</v>
      </c>
      <c r="C157" s="316">
        <v>0</v>
      </c>
      <c r="D157" s="152"/>
      <c r="E157" s="14"/>
      <c r="F157" s="153"/>
      <c r="G157" s="153"/>
      <c r="H157" s="14"/>
      <c r="J157" s="14"/>
    </row>
    <row r="158" spans="1:10" ht="15.5">
      <c r="A158" s="423" t="s">
        <v>103</v>
      </c>
      <c r="B158" s="225">
        <v>655250</v>
      </c>
      <c r="C158" s="658">
        <v>1400000</v>
      </c>
      <c r="D158" s="152"/>
      <c r="E158" s="14"/>
      <c r="F158" s="153"/>
      <c r="G158" s="153"/>
      <c r="H158" s="14"/>
      <c r="J158" s="14"/>
    </row>
    <row r="159" spans="1:10">
      <c r="A159" s="423" t="s">
        <v>104</v>
      </c>
      <c r="B159" s="225">
        <v>198000</v>
      </c>
      <c r="C159" s="316">
        <v>0</v>
      </c>
      <c r="D159" s="152"/>
      <c r="E159" s="14"/>
      <c r="F159" s="153"/>
      <c r="G159" s="153"/>
      <c r="H159" s="14"/>
      <c r="J159" s="14"/>
    </row>
    <row r="160" spans="1:10" ht="15.5">
      <c r="A160" s="423" t="s">
        <v>105</v>
      </c>
      <c r="B160" s="225">
        <v>505370</v>
      </c>
      <c r="C160" s="658">
        <v>585964</v>
      </c>
      <c r="D160" s="152"/>
      <c r="E160" s="14"/>
      <c r="F160" s="153"/>
      <c r="G160" s="153"/>
      <c r="H160" s="14"/>
      <c r="J160" s="14"/>
    </row>
    <row r="161" spans="1:10" ht="15.5">
      <c r="A161" s="423" t="s">
        <v>106</v>
      </c>
      <c r="B161" s="225">
        <v>9024510</v>
      </c>
      <c r="C161" s="658">
        <v>11622871</v>
      </c>
      <c r="D161" s="152"/>
      <c r="E161" s="14"/>
      <c r="F161" s="153"/>
      <c r="G161" s="153"/>
      <c r="H161" s="14"/>
      <c r="J161" s="14"/>
    </row>
    <row r="162" spans="1:10" ht="15.5">
      <c r="A162" s="423" t="s">
        <v>107</v>
      </c>
      <c r="B162" s="225">
        <v>4123085</v>
      </c>
      <c r="C162" s="658">
        <v>5235570</v>
      </c>
      <c r="D162" s="152"/>
      <c r="E162" s="14"/>
      <c r="F162" s="153"/>
      <c r="G162" s="153"/>
      <c r="H162" s="14"/>
      <c r="J162" s="14"/>
    </row>
    <row r="163" spans="1:10">
      <c r="A163" s="423" t="s">
        <v>108</v>
      </c>
      <c r="B163" s="225">
        <v>1852440</v>
      </c>
      <c r="C163" s="316">
        <v>0</v>
      </c>
      <c r="D163" s="152"/>
      <c r="E163" s="14"/>
      <c r="F163" s="153"/>
      <c r="G163" s="153"/>
      <c r="H163" s="14"/>
      <c r="J163" s="14"/>
    </row>
    <row r="164" spans="1:10" ht="15.5">
      <c r="A164" s="423" t="s">
        <v>109</v>
      </c>
      <c r="B164" s="225">
        <v>151807</v>
      </c>
      <c r="C164" s="658">
        <v>215475</v>
      </c>
      <c r="D164" s="152"/>
      <c r="E164" s="14"/>
      <c r="F164" s="153"/>
      <c r="G164" s="153"/>
      <c r="H164" s="14"/>
      <c r="J164" s="14"/>
    </row>
    <row r="165" spans="1:10" ht="15.5">
      <c r="A165" s="423" t="s">
        <v>110</v>
      </c>
      <c r="B165" s="225">
        <v>274600</v>
      </c>
      <c r="C165" s="658">
        <v>222500</v>
      </c>
      <c r="D165" s="152"/>
      <c r="E165" s="14"/>
      <c r="F165" s="153"/>
      <c r="G165" s="153"/>
      <c r="H165" s="14"/>
      <c r="J165" s="14"/>
    </row>
    <row r="166" spans="1:10">
      <c r="A166" s="423" t="s">
        <v>111</v>
      </c>
      <c r="B166" s="225">
        <v>0</v>
      </c>
      <c r="C166" s="316">
        <v>0</v>
      </c>
      <c r="D166" s="152"/>
      <c r="E166" s="14"/>
      <c r="F166" s="153"/>
      <c r="G166" s="153"/>
      <c r="H166" s="14"/>
      <c r="J166" s="14"/>
    </row>
    <row r="167" spans="1:10">
      <c r="A167" s="423" t="s">
        <v>112</v>
      </c>
      <c r="B167" s="225">
        <v>380186.35</v>
      </c>
      <c r="C167" s="351">
        <v>4892929.4499999993</v>
      </c>
      <c r="D167" s="152"/>
      <c r="E167" s="14"/>
      <c r="F167" s="153"/>
      <c r="G167" s="153"/>
      <c r="H167" s="14"/>
      <c r="J167" s="14"/>
    </row>
    <row r="168" spans="1:10" ht="15.5">
      <c r="A168" s="423" t="s">
        <v>113</v>
      </c>
      <c r="B168" s="225">
        <v>612126</v>
      </c>
      <c r="C168" s="658">
        <v>1616927</v>
      </c>
      <c r="D168" s="152"/>
      <c r="E168" s="147"/>
      <c r="F168" s="153"/>
      <c r="G168" s="153"/>
      <c r="H168" s="14"/>
      <c r="J168" s="14"/>
    </row>
    <row r="169" spans="1:10" ht="15.5">
      <c r="A169" s="423" t="s">
        <v>114</v>
      </c>
      <c r="B169" s="225">
        <v>3515</v>
      </c>
      <c r="C169" s="658">
        <v>184655</v>
      </c>
      <c r="D169" s="152"/>
      <c r="E169" s="14"/>
      <c r="F169" s="153"/>
      <c r="G169" s="153"/>
      <c r="H169" s="14"/>
      <c r="J169" s="14"/>
    </row>
    <row r="170" spans="1:10">
      <c r="A170" s="423" t="s">
        <v>115</v>
      </c>
      <c r="B170" s="225">
        <v>0</v>
      </c>
      <c r="C170" s="316">
        <v>0</v>
      </c>
      <c r="D170" s="152"/>
      <c r="E170" s="14"/>
      <c r="F170" s="153"/>
      <c r="G170" s="153"/>
      <c r="H170" s="14"/>
      <c r="J170" s="14"/>
    </row>
    <row r="171" spans="1:10">
      <c r="A171" s="423" t="s">
        <v>116</v>
      </c>
      <c r="B171" s="225">
        <v>0</v>
      </c>
      <c r="C171" s="316">
        <v>0</v>
      </c>
      <c r="D171" s="152"/>
      <c r="E171" s="14"/>
      <c r="F171" s="153"/>
      <c r="G171" s="153"/>
      <c r="H171" s="14"/>
      <c r="J171" s="14"/>
    </row>
    <row r="172" spans="1:10" ht="15.5">
      <c r="A172" s="423" t="s">
        <v>117</v>
      </c>
      <c r="B172" s="225">
        <v>2778100</v>
      </c>
      <c r="C172" s="658">
        <v>1911970</v>
      </c>
      <c r="D172" s="152"/>
      <c r="E172" s="14"/>
      <c r="F172" s="153"/>
      <c r="G172" s="153"/>
      <c r="H172" s="14"/>
      <c r="J172" s="14"/>
    </row>
    <row r="173" spans="1:10">
      <c r="A173" s="423" t="s">
        <v>118</v>
      </c>
      <c r="B173" s="225">
        <v>0</v>
      </c>
      <c r="C173" s="316">
        <v>0</v>
      </c>
      <c r="D173" s="152"/>
      <c r="E173" s="14"/>
      <c r="F173" s="153"/>
      <c r="G173" s="153"/>
      <c r="H173" s="14"/>
      <c r="J173" s="14"/>
    </row>
    <row r="174" spans="1:10" ht="15.5">
      <c r="A174" s="423" t="s">
        <v>119</v>
      </c>
      <c r="B174" s="225">
        <v>31200</v>
      </c>
      <c r="C174" s="658">
        <v>20050</v>
      </c>
      <c r="D174" s="152"/>
      <c r="E174" s="14"/>
      <c r="F174" s="153"/>
      <c r="G174" s="153"/>
      <c r="H174" s="14"/>
      <c r="J174" s="14"/>
    </row>
    <row r="175" spans="1:10">
      <c r="A175" s="423" t="s">
        <v>120</v>
      </c>
      <c r="B175" s="225">
        <v>0</v>
      </c>
      <c r="C175" s="316">
        <v>0</v>
      </c>
      <c r="D175" s="152"/>
      <c r="E175" s="14"/>
      <c r="F175" s="153"/>
      <c r="G175" s="153"/>
      <c r="H175" s="14"/>
      <c r="J175" s="14"/>
    </row>
    <row r="176" spans="1:10">
      <c r="A176" s="423" t="s">
        <v>121</v>
      </c>
      <c r="B176" s="225">
        <v>1445363</v>
      </c>
      <c r="C176" s="351">
        <v>8864304.5999999996</v>
      </c>
      <c r="D176" s="152"/>
      <c r="E176" s="14"/>
      <c r="F176" s="153"/>
      <c r="G176" s="153"/>
      <c r="H176" s="14"/>
      <c r="J176" s="14"/>
    </row>
    <row r="177" spans="1:10">
      <c r="A177" s="423" t="s">
        <v>122</v>
      </c>
      <c r="B177" s="225">
        <v>877880</v>
      </c>
      <c r="C177" s="351">
        <v>1829710</v>
      </c>
      <c r="D177" s="152"/>
      <c r="E177" s="14"/>
      <c r="F177" s="153"/>
      <c r="G177" s="153"/>
      <c r="H177" s="14"/>
      <c r="J177" s="14"/>
    </row>
    <row r="178" spans="1:10">
      <c r="A178" s="423" t="s">
        <v>123</v>
      </c>
      <c r="B178" s="225">
        <v>43012366</v>
      </c>
      <c r="C178" s="351">
        <v>34449347</v>
      </c>
      <c r="D178" s="152"/>
      <c r="E178" s="14"/>
      <c r="F178" s="153"/>
      <c r="G178" s="153"/>
      <c r="H178" s="14"/>
      <c r="J178" s="14"/>
    </row>
    <row r="179" spans="1:10">
      <c r="A179" s="423" t="s">
        <v>124</v>
      </c>
      <c r="B179" s="225">
        <v>320500</v>
      </c>
      <c r="C179" s="351">
        <v>317500</v>
      </c>
      <c r="D179" s="152"/>
      <c r="E179" s="14"/>
      <c r="F179" s="153"/>
      <c r="G179" s="153"/>
      <c r="H179" s="14"/>
      <c r="J179" s="14"/>
    </row>
    <row r="180" spans="1:10">
      <c r="A180" s="423" t="s">
        <v>125</v>
      </c>
      <c r="B180" s="225">
        <v>1556710</v>
      </c>
      <c r="C180" s="351">
        <v>796290</v>
      </c>
      <c r="D180" s="152"/>
      <c r="E180" s="14"/>
      <c r="F180" s="153"/>
      <c r="G180" s="153"/>
      <c r="H180" s="14"/>
      <c r="J180" s="14"/>
    </row>
    <row r="181" spans="1:10">
      <c r="A181" s="423" t="s">
        <v>126</v>
      </c>
      <c r="B181" s="225">
        <v>2694220</v>
      </c>
      <c r="C181" s="351">
        <v>2469130</v>
      </c>
      <c r="D181" s="152"/>
      <c r="E181" s="356"/>
      <c r="F181" s="153"/>
      <c r="G181" s="153"/>
      <c r="H181" s="14"/>
      <c r="J181" s="14"/>
    </row>
    <row r="182" spans="1:10">
      <c r="A182" s="423" t="s">
        <v>127</v>
      </c>
      <c r="B182" s="225">
        <v>14714670.300000003</v>
      </c>
      <c r="C182" s="351">
        <v>6065764.7999999998</v>
      </c>
      <c r="D182" s="152"/>
      <c r="E182" s="14"/>
      <c r="F182" s="153"/>
      <c r="G182" s="153"/>
      <c r="H182" s="14"/>
      <c r="J182" s="14"/>
    </row>
    <row r="183" spans="1:10">
      <c r="A183" s="423" t="s">
        <v>128</v>
      </c>
      <c r="B183" s="225">
        <v>0</v>
      </c>
      <c r="C183" s="316">
        <v>0</v>
      </c>
      <c r="D183" s="152"/>
      <c r="E183" s="14"/>
      <c r="F183" s="153"/>
      <c r="G183" s="153"/>
      <c r="H183" s="14"/>
      <c r="J183" s="14"/>
    </row>
    <row r="184" spans="1:10">
      <c r="A184" s="423" t="s">
        <v>129</v>
      </c>
      <c r="B184" s="225">
        <v>0</v>
      </c>
      <c r="C184" s="316">
        <v>0</v>
      </c>
      <c r="D184" s="152"/>
      <c r="E184" s="14"/>
      <c r="F184" s="153"/>
      <c r="G184" s="153"/>
      <c r="H184" s="14"/>
      <c r="J184" s="14"/>
    </row>
    <row r="185" spans="1:10">
      <c r="A185" s="423" t="s">
        <v>130</v>
      </c>
      <c r="B185" s="225">
        <v>908346.9</v>
      </c>
      <c r="C185" s="351">
        <v>1254243</v>
      </c>
      <c r="D185" s="152"/>
      <c r="E185" s="14"/>
      <c r="F185" s="153"/>
      <c r="G185" s="153"/>
      <c r="H185" s="14"/>
      <c r="J185" s="14"/>
    </row>
    <row r="186" spans="1:10">
      <c r="A186" s="423" t="s">
        <v>131</v>
      </c>
      <c r="B186" s="225">
        <v>0</v>
      </c>
      <c r="C186" s="316">
        <v>0</v>
      </c>
      <c r="D186" s="152"/>
      <c r="E186" s="14"/>
      <c r="F186" s="153"/>
      <c r="G186" s="153"/>
      <c r="H186" s="14"/>
      <c r="J186" s="14"/>
    </row>
    <row r="187" spans="1:10">
      <c r="A187" s="423" t="s">
        <v>132</v>
      </c>
      <c r="B187" s="225">
        <v>0</v>
      </c>
      <c r="C187" s="316">
        <v>80100</v>
      </c>
      <c r="D187" s="152"/>
      <c r="E187" s="14"/>
      <c r="F187" s="153"/>
      <c r="G187" s="153"/>
      <c r="H187" s="14"/>
      <c r="J187" s="14"/>
    </row>
    <row r="188" spans="1:10">
      <c r="A188" s="423" t="s">
        <v>133</v>
      </c>
      <c r="B188" s="225">
        <v>1845690</v>
      </c>
      <c r="C188" s="351">
        <v>3712170</v>
      </c>
      <c r="D188" s="152"/>
      <c r="E188" s="14"/>
      <c r="F188" s="153"/>
      <c r="G188" s="153"/>
      <c r="H188" s="14"/>
      <c r="J188" s="14"/>
    </row>
    <row r="189" spans="1:10">
      <c r="A189" s="423" t="s">
        <v>134</v>
      </c>
      <c r="B189" s="225">
        <v>15948520</v>
      </c>
      <c r="C189" s="351">
        <v>19689310</v>
      </c>
      <c r="D189" s="152"/>
      <c r="E189" s="14"/>
      <c r="F189" s="153"/>
      <c r="G189" s="153"/>
      <c r="H189" s="14"/>
      <c r="J189" s="14"/>
    </row>
    <row r="190" spans="1:10">
      <c r="A190" s="423" t="s">
        <v>135</v>
      </c>
      <c r="B190" s="225">
        <v>1309895</v>
      </c>
      <c r="C190" s="351">
        <v>1143075</v>
      </c>
      <c r="D190" s="152"/>
      <c r="E190" s="14"/>
      <c r="F190" s="153"/>
      <c r="G190" s="153"/>
      <c r="H190" s="14"/>
      <c r="J190" s="14"/>
    </row>
    <row r="191" spans="1:10">
      <c r="A191" s="423" t="s">
        <v>136</v>
      </c>
      <c r="B191" s="225">
        <v>0</v>
      </c>
      <c r="C191" s="316">
        <v>0</v>
      </c>
      <c r="D191" s="152"/>
      <c r="E191" s="14"/>
      <c r="F191" s="153"/>
      <c r="G191" s="153"/>
      <c r="H191" s="14"/>
      <c r="J191" s="14"/>
    </row>
    <row r="192" spans="1:10">
      <c r="A192" s="423" t="s">
        <v>137</v>
      </c>
      <c r="B192" s="225">
        <v>169240</v>
      </c>
      <c r="C192" s="351">
        <v>456000</v>
      </c>
      <c r="D192" s="152"/>
      <c r="E192" s="14"/>
      <c r="F192" s="153"/>
      <c r="G192" s="153"/>
      <c r="H192" s="14"/>
      <c r="J192" s="14"/>
    </row>
    <row r="193" spans="1:10">
      <c r="A193" s="423" t="s">
        <v>138</v>
      </c>
      <c r="B193" s="225">
        <v>44400</v>
      </c>
      <c r="C193" s="351">
        <v>8260</v>
      </c>
      <c r="D193" s="152"/>
      <c r="E193" s="265"/>
      <c r="F193" s="153"/>
      <c r="G193" s="153"/>
      <c r="H193" s="14"/>
      <c r="J193" s="14"/>
    </row>
    <row r="194" spans="1:10" s="147" customFormat="1" ht="17">
      <c r="A194" s="162" t="s">
        <v>17</v>
      </c>
      <c r="B194" s="357">
        <f>SUM(B126:B193)</f>
        <v>194603212.91</v>
      </c>
      <c r="C194" s="357">
        <f>SUM(C126:C193)</f>
        <v>227317182.84999999</v>
      </c>
      <c r="D194" s="152"/>
      <c r="E194" s="14"/>
      <c r="G194" s="164"/>
    </row>
    <row r="195" spans="1:10" s="265" customFormat="1" ht="28" customHeight="1">
      <c r="A195" s="1017" t="s">
        <v>2466</v>
      </c>
      <c r="B195" s="1018"/>
      <c r="C195" s="1018"/>
      <c r="D195" s="1019"/>
      <c r="G195" s="267"/>
    </row>
    <row r="196" spans="1:10">
      <c r="A196" s="293"/>
      <c r="B196" s="348" t="s">
        <v>2890</v>
      </c>
      <c r="C196" s="1016" t="s">
        <v>2891</v>
      </c>
      <c r="D196" s="14"/>
      <c r="E196" s="14"/>
      <c r="F196" s="153"/>
      <c r="G196" s="153"/>
      <c r="H196" s="14"/>
      <c r="J196" s="14"/>
    </row>
    <row r="197" spans="1:10">
      <c r="A197" s="293"/>
      <c r="B197" s="348" t="s">
        <v>3</v>
      </c>
      <c r="C197" s="1016"/>
      <c r="D197" s="14"/>
      <c r="E197" s="14"/>
      <c r="F197" s="153"/>
      <c r="G197" s="153"/>
      <c r="H197" s="14"/>
      <c r="J197" s="14"/>
    </row>
    <row r="198" spans="1:10">
      <c r="A198" s="159" t="s">
        <v>3053</v>
      </c>
      <c r="B198" s="351">
        <v>61757.75</v>
      </c>
      <c r="C198" s="225">
        <v>44099.15</v>
      </c>
      <c r="D198" s="14"/>
      <c r="E198" s="14"/>
      <c r="F198" s="153"/>
      <c r="G198" s="153"/>
      <c r="H198" s="14"/>
      <c r="J198" s="14"/>
    </row>
    <row r="199" spans="1:10" ht="28">
      <c r="A199" s="159" t="s">
        <v>3054</v>
      </c>
      <c r="B199" s="351">
        <v>361090.75</v>
      </c>
      <c r="C199" s="225"/>
      <c r="D199" s="14"/>
      <c r="E199" s="14"/>
      <c r="F199" s="153"/>
      <c r="G199" s="153"/>
      <c r="H199" s="14"/>
      <c r="J199" s="14"/>
    </row>
    <row r="200" spans="1:10" ht="28">
      <c r="A200" s="159" t="s">
        <v>3055</v>
      </c>
      <c r="B200" s="351">
        <v>36855.699999999997</v>
      </c>
      <c r="C200" s="225"/>
      <c r="D200" s="14"/>
      <c r="E200" s="14"/>
      <c r="F200" s="153"/>
      <c r="G200" s="153"/>
      <c r="H200" s="14"/>
      <c r="J200" s="14"/>
    </row>
    <row r="201" spans="1:10">
      <c r="A201" s="159" t="s">
        <v>3056</v>
      </c>
      <c r="B201" s="351">
        <v>79651.5</v>
      </c>
      <c r="C201" s="225"/>
      <c r="D201" s="14"/>
      <c r="E201" s="14"/>
      <c r="F201" s="153"/>
      <c r="G201" s="153"/>
      <c r="H201" s="14"/>
      <c r="J201" s="14"/>
    </row>
    <row r="202" spans="1:10" ht="28">
      <c r="A202" s="159" t="s">
        <v>3057</v>
      </c>
      <c r="B202" s="351">
        <v>42350</v>
      </c>
      <c r="C202" s="225"/>
      <c r="D202" s="147"/>
      <c r="E202" s="14"/>
      <c r="F202" s="153"/>
      <c r="G202" s="153"/>
      <c r="H202" s="14"/>
      <c r="J202" s="14"/>
    </row>
    <row r="203" spans="1:10" ht="28">
      <c r="A203" s="159" t="s">
        <v>3058</v>
      </c>
      <c r="B203" s="351">
        <v>998800</v>
      </c>
      <c r="C203" s="225"/>
      <c r="D203" s="14"/>
      <c r="E203" s="147"/>
      <c r="F203" s="153"/>
      <c r="G203" s="153"/>
      <c r="H203" s="14"/>
      <c r="J203" s="14"/>
    </row>
    <row r="204" spans="1:10" s="147" customFormat="1">
      <c r="A204" s="162" t="s">
        <v>42</v>
      </c>
      <c r="B204" s="352">
        <f>SUM(B198:B203)</f>
        <v>1580505.7</v>
      </c>
      <c r="C204" s="352">
        <f>SUM(C198:C203)</f>
        <v>44099.15</v>
      </c>
      <c r="D204" s="14"/>
      <c r="E204" s="14"/>
      <c r="G204" s="164"/>
    </row>
    <row r="205" spans="1:10">
      <c r="D205" s="360"/>
      <c r="E205" s="14"/>
      <c r="F205" s="14"/>
      <c r="G205" s="153"/>
      <c r="H205" s="14"/>
      <c r="J205" s="14"/>
    </row>
    <row r="206" spans="1:10" ht="28" customHeight="1">
      <c r="A206" s="1005" t="s">
        <v>2467</v>
      </c>
      <c r="B206" s="1006"/>
      <c r="C206" s="1006"/>
      <c r="D206" s="1007"/>
      <c r="E206" s="14"/>
      <c r="F206" s="14"/>
      <c r="G206" s="153"/>
      <c r="H206" s="14"/>
      <c r="J206" s="14"/>
    </row>
    <row r="207" spans="1:10" ht="14" customHeight="1">
      <c r="A207" s="293"/>
      <c r="B207" s="348" t="s">
        <v>2890</v>
      </c>
      <c r="C207" s="1016" t="s">
        <v>2891</v>
      </c>
      <c r="D207" s="14"/>
      <c r="E207" s="14"/>
      <c r="F207" s="14"/>
      <c r="G207" s="153"/>
      <c r="H207" s="14"/>
      <c r="J207" s="14"/>
    </row>
    <row r="208" spans="1:10">
      <c r="A208" s="293"/>
      <c r="B208" s="348" t="s">
        <v>3</v>
      </c>
      <c r="C208" s="1016"/>
      <c r="D208" s="14"/>
      <c r="E208" s="14"/>
      <c r="F208" s="14"/>
      <c r="G208" s="153"/>
      <c r="H208" s="14"/>
      <c r="J208" s="14"/>
    </row>
    <row r="209" spans="1:10" ht="28">
      <c r="A209" s="159" t="s">
        <v>142</v>
      </c>
      <c r="B209" s="203">
        <f>'APPROP REC'!E203</f>
        <v>1898936172.8499999</v>
      </c>
      <c r="C209" s="225">
        <v>1674209802.4499998</v>
      </c>
      <c r="D209" s="14"/>
      <c r="E209" s="14"/>
      <c r="F209" s="14"/>
      <c r="G209" s="153"/>
      <c r="H209" s="14"/>
      <c r="J209" s="14"/>
    </row>
    <row r="210" spans="1:10" ht="28">
      <c r="A210" s="159" t="s">
        <v>143</v>
      </c>
      <c r="B210" s="203">
        <f>'APPROP REC'!E204</f>
        <v>60815139.5</v>
      </c>
      <c r="C210" s="225">
        <v>13038799.75</v>
      </c>
      <c r="D210" s="14"/>
      <c r="E210" s="14"/>
      <c r="F210" s="14"/>
      <c r="G210" s="153"/>
      <c r="H210" s="14"/>
      <c r="J210" s="14"/>
    </row>
    <row r="211" spans="1:10" ht="28">
      <c r="A211" s="159" t="s">
        <v>144</v>
      </c>
      <c r="B211" s="203">
        <f>'APPROP REC'!E205</f>
        <v>649330239.5</v>
      </c>
      <c r="C211" s="225">
        <v>591347671.95000005</v>
      </c>
      <c r="D211" s="14"/>
      <c r="E211" s="14"/>
      <c r="F211" s="14"/>
      <c r="G211" s="153"/>
      <c r="H211" s="14"/>
      <c r="J211" s="14"/>
    </row>
    <row r="212" spans="1:10" ht="28">
      <c r="A212" s="159" t="s">
        <v>145</v>
      </c>
      <c r="B212" s="203">
        <f>'APPROP REC'!E206</f>
        <v>0</v>
      </c>
      <c r="C212" s="225">
        <v>0</v>
      </c>
      <c r="D212" s="14"/>
      <c r="E212" s="14"/>
      <c r="F212" s="14"/>
      <c r="G212" s="153"/>
      <c r="H212" s="14"/>
      <c r="J212" s="14"/>
    </row>
    <row r="213" spans="1:10" ht="28">
      <c r="A213" s="159" t="s">
        <v>146</v>
      </c>
      <c r="B213" s="203">
        <f>'APPROP REC'!E207</f>
        <v>0</v>
      </c>
      <c r="C213" s="225">
        <v>0</v>
      </c>
      <c r="D213" s="14"/>
      <c r="E213" s="14"/>
      <c r="F213" s="14"/>
      <c r="G213" s="153"/>
      <c r="H213" s="14"/>
      <c r="J213" s="14"/>
    </row>
    <row r="214" spans="1:10" ht="28">
      <c r="A214" s="159" t="s">
        <v>147</v>
      </c>
      <c r="B214" s="203">
        <f>'APPROP REC'!E208</f>
        <v>72725132</v>
      </c>
      <c r="C214" s="225">
        <v>118091087.60000001</v>
      </c>
      <c r="D214" s="14"/>
      <c r="E214" s="14"/>
      <c r="F214" s="14"/>
      <c r="G214" s="153"/>
      <c r="H214" s="14"/>
      <c r="J214" s="14"/>
    </row>
    <row r="215" spans="1:10" ht="28">
      <c r="A215" s="159" t="s">
        <v>148</v>
      </c>
      <c r="B215" s="203">
        <f>'APPROP REC'!E209</f>
        <v>0</v>
      </c>
      <c r="C215" s="225">
        <v>0</v>
      </c>
      <c r="D215" s="14"/>
      <c r="E215" s="14"/>
      <c r="F215" s="14"/>
      <c r="G215" s="153"/>
      <c r="H215" s="14"/>
      <c r="J215" s="14"/>
    </row>
    <row r="216" spans="1:10" ht="28">
      <c r="A216" s="159" t="s">
        <v>149</v>
      </c>
      <c r="B216" s="203">
        <v>0</v>
      </c>
      <c r="C216" s="225">
        <v>0</v>
      </c>
      <c r="D216" s="14"/>
      <c r="E216" s="14"/>
      <c r="F216" s="14"/>
      <c r="G216" s="153"/>
      <c r="H216" s="14"/>
      <c r="J216" s="14"/>
    </row>
    <row r="217" spans="1:10" ht="28">
      <c r="A217" s="159" t="s">
        <v>150</v>
      </c>
      <c r="B217" s="203">
        <f>'APPROP REC'!E211</f>
        <v>0</v>
      </c>
      <c r="C217" s="225">
        <v>0</v>
      </c>
      <c r="D217" s="14"/>
      <c r="E217" s="14"/>
      <c r="F217" s="14"/>
      <c r="G217" s="153"/>
      <c r="H217" s="14"/>
      <c r="J217" s="14"/>
    </row>
    <row r="218" spans="1:10" ht="28">
      <c r="A218" s="159" t="s">
        <v>151</v>
      </c>
      <c r="B218" s="203">
        <f>'APPROP REC'!E212</f>
        <v>53264468.149999999</v>
      </c>
      <c r="C218" s="225">
        <v>0</v>
      </c>
      <c r="D218" s="14"/>
      <c r="E218" s="14"/>
      <c r="F218" s="14"/>
      <c r="G218" s="153"/>
      <c r="H218" s="14"/>
      <c r="J218" s="14"/>
    </row>
    <row r="219" spans="1:10" s="147" customFormat="1" ht="17">
      <c r="A219" s="162" t="s">
        <v>42</v>
      </c>
      <c r="B219" s="357">
        <f>SUM(B209:B218)</f>
        <v>2735071152</v>
      </c>
      <c r="C219" s="357">
        <f>SUM(C209:C218)</f>
        <v>2396687361.7499995</v>
      </c>
      <c r="D219" s="14"/>
      <c r="E219" s="14"/>
      <c r="G219" s="164"/>
    </row>
    <row r="220" spans="1:10">
      <c r="D220" s="360"/>
      <c r="E220" s="14"/>
      <c r="F220" s="14"/>
      <c r="G220" s="153"/>
      <c r="H220" s="14"/>
      <c r="J220" s="14"/>
    </row>
    <row r="221" spans="1:10">
      <c r="D221" s="360"/>
      <c r="E221" s="14"/>
      <c r="F221" s="14"/>
      <c r="G221" s="153"/>
      <c r="H221" s="14"/>
      <c r="J221" s="14"/>
    </row>
    <row r="222" spans="1:10" ht="28" customHeight="1">
      <c r="A222" s="1005" t="s">
        <v>2468</v>
      </c>
      <c r="B222" s="1006"/>
      <c r="C222" s="1006"/>
      <c r="D222" s="1007"/>
      <c r="E222" s="14"/>
      <c r="F222" s="14"/>
      <c r="G222" s="153"/>
      <c r="H222" s="14"/>
      <c r="J222" s="14"/>
    </row>
    <row r="223" spans="1:10">
      <c r="A223" s="298"/>
      <c r="B223" s="358" t="s">
        <v>2890</v>
      </c>
      <c r="C223" s="1016" t="s">
        <v>2891</v>
      </c>
      <c r="D223" s="14"/>
      <c r="E223" s="14"/>
      <c r="F223" s="14"/>
      <c r="G223" s="153"/>
      <c r="H223" s="14"/>
      <c r="J223" s="14"/>
    </row>
    <row r="224" spans="1:10">
      <c r="A224" s="298"/>
      <c r="B224" s="358" t="s">
        <v>3</v>
      </c>
      <c r="C224" s="1016"/>
      <c r="D224" s="14"/>
      <c r="E224" s="14"/>
      <c r="F224" s="14"/>
      <c r="G224" s="153"/>
      <c r="H224" s="14"/>
      <c r="J224" s="14"/>
    </row>
    <row r="225" spans="1:10">
      <c r="A225" s="159" t="s">
        <v>153</v>
      </c>
      <c r="B225" s="351">
        <f>'APPROP DEV'!E220+'APPROP REC'!E220</f>
        <v>16241949.5</v>
      </c>
      <c r="C225" s="225">
        <v>33381987.649999999</v>
      </c>
      <c r="D225" s="14"/>
      <c r="E225" s="14"/>
      <c r="F225" s="14"/>
      <c r="G225" s="153"/>
      <c r="H225" s="14"/>
      <c r="J225" s="14"/>
    </row>
    <row r="226" spans="1:10" ht="28">
      <c r="A226" s="159" t="s">
        <v>154</v>
      </c>
      <c r="B226" s="351">
        <f>'APPROP DEV'!E221+'APPROP REC'!E221</f>
        <v>11240</v>
      </c>
      <c r="C226" s="225">
        <v>2614069.0500000003</v>
      </c>
      <c r="D226" s="14"/>
      <c r="E226" s="14"/>
      <c r="F226" s="14"/>
      <c r="G226" s="153"/>
      <c r="H226" s="14"/>
      <c r="J226" s="14"/>
    </row>
    <row r="227" spans="1:10">
      <c r="A227" s="159" t="s">
        <v>155</v>
      </c>
      <c r="B227" s="351">
        <f>'APPROP DEV'!E222+'APPROP REC'!E222</f>
        <v>75528627.299999997</v>
      </c>
      <c r="C227" s="225">
        <v>88404265.299999997</v>
      </c>
      <c r="D227" s="14"/>
      <c r="E227" s="14"/>
      <c r="F227" s="14"/>
      <c r="G227" s="153"/>
      <c r="H227" s="14"/>
      <c r="J227" s="14"/>
    </row>
    <row r="228" spans="1:10">
      <c r="A228" s="159" t="s">
        <v>156</v>
      </c>
      <c r="B228" s="351">
        <f>'APPROP DEV'!E223+'APPROP REC'!E223</f>
        <v>10092859.100000001</v>
      </c>
      <c r="C228" s="225">
        <v>17715779.100000001</v>
      </c>
      <c r="D228" s="14"/>
      <c r="E228" s="14"/>
      <c r="F228" s="14"/>
      <c r="G228" s="153"/>
      <c r="H228" s="14"/>
      <c r="J228" s="14"/>
    </row>
    <row r="229" spans="1:10" ht="28">
      <c r="A229" s="159" t="s">
        <v>157</v>
      </c>
      <c r="B229" s="351">
        <f>'APPROP DEV'!E224+'APPROP REC'!E224</f>
        <v>3797255.15</v>
      </c>
      <c r="C229" s="225">
        <v>0</v>
      </c>
      <c r="D229" s="14"/>
      <c r="E229" s="14">
        <v>22387.95</v>
      </c>
      <c r="F229" s="14"/>
      <c r="G229" s="153"/>
      <c r="H229" s="14"/>
      <c r="J229" s="14"/>
    </row>
    <row r="230" spans="1:10">
      <c r="A230" s="159" t="s">
        <v>158</v>
      </c>
      <c r="B230" s="351">
        <f>'APPROP DEV'!E225+'APPROP REC'!E225</f>
        <v>2073432</v>
      </c>
      <c r="C230" s="225">
        <v>6786733.8499999996</v>
      </c>
      <c r="D230" s="14"/>
      <c r="E230" s="14"/>
      <c r="F230" s="14"/>
      <c r="G230" s="153"/>
      <c r="H230" s="14"/>
      <c r="J230" s="14"/>
    </row>
    <row r="231" spans="1:10">
      <c r="A231" s="159" t="s">
        <v>159</v>
      </c>
      <c r="B231" s="351">
        <f>'APPROP DEV'!E226+'APPROP REC'!E226</f>
        <v>54308893.999999993</v>
      </c>
      <c r="C231" s="225">
        <v>150379603.97698063</v>
      </c>
      <c r="D231" s="14"/>
      <c r="E231" s="14"/>
      <c r="F231" s="14"/>
      <c r="G231" s="153"/>
      <c r="H231" s="14"/>
      <c r="J231" s="14"/>
    </row>
    <row r="232" spans="1:10">
      <c r="A232" s="159" t="s">
        <v>160</v>
      </c>
      <c r="B232" s="351">
        <f>'APPROP DEV'!E227+'APPROP REC'!E227</f>
        <v>32057730.350000001</v>
      </c>
      <c r="C232" s="225">
        <v>84216092.199999988</v>
      </c>
      <c r="D232" s="14"/>
      <c r="E232" s="14"/>
      <c r="F232" s="14"/>
      <c r="G232" s="153"/>
      <c r="H232" s="14"/>
      <c r="J232" s="14"/>
    </row>
    <row r="233" spans="1:10">
      <c r="A233" s="159" t="s">
        <v>161</v>
      </c>
      <c r="B233" s="351">
        <f>'APPROP DEV'!E228+'APPROP REC'!E228</f>
        <v>0</v>
      </c>
      <c r="C233" s="225">
        <v>3624133.4499999997</v>
      </c>
      <c r="D233" s="14"/>
      <c r="E233" s="14"/>
      <c r="F233" s="14"/>
      <c r="G233" s="153"/>
      <c r="H233" s="14"/>
      <c r="J233" s="14"/>
    </row>
    <row r="234" spans="1:10" ht="28">
      <c r="A234" s="159" t="s">
        <v>162</v>
      </c>
      <c r="B234" s="351">
        <f>'APPROP DEV'!E229+'APPROP REC'!E229</f>
        <v>9604106.9000000004</v>
      </c>
      <c r="C234" s="225">
        <v>58253399</v>
      </c>
      <c r="D234" s="147"/>
      <c r="E234" s="14"/>
      <c r="F234" s="14"/>
      <c r="G234" s="153"/>
      <c r="H234" s="14"/>
      <c r="J234" s="14"/>
    </row>
    <row r="235" spans="1:10" ht="28">
      <c r="A235" s="159" t="s">
        <v>163</v>
      </c>
      <c r="B235" s="351">
        <f>'APPROP DEV'!E230+'APPROP REC'!E230</f>
        <v>13649478.949999999</v>
      </c>
      <c r="C235" s="225">
        <v>91130987.5</v>
      </c>
      <c r="D235" s="440"/>
      <c r="E235" s="147"/>
      <c r="F235" s="14"/>
      <c r="G235" s="153"/>
      <c r="H235" s="14"/>
      <c r="J235" s="14"/>
    </row>
    <row r="236" spans="1:10">
      <c r="A236" s="159" t="s">
        <v>164</v>
      </c>
      <c r="B236" s="351">
        <f>'APPROP DEV'!E231+'APPROP REC'!E231</f>
        <v>167048461.11000001</v>
      </c>
      <c r="C236" s="225">
        <v>268057926.29999998</v>
      </c>
      <c r="D236" s="266"/>
      <c r="E236" s="356"/>
      <c r="F236" s="14"/>
      <c r="G236" s="153"/>
      <c r="H236" s="14"/>
      <c r="J236" s="14"/>
    </row>
    <row r="237" spans="1:10" ht="28">
      <c r="A237" s="159" t="s">
        <v>165</v>
      </c>
      <c r="B237" s="351">
        <f>'APPROP DEV'!E232+'APPROP REC'!E232</f>
        <v>3649347.85</v>
      </c>
      <c r="C237" s="225">
        <v>6391312.0999999996</v>
      </c>
      <c r="D237" s="14"/>
      <c r="E237" s="142"/>
      <c r="F237" s="14"/>
      <c r="G237" s="153"/>
      <c r="H237" s="14"/>
      <c r="J237" s="14"/>
    </row>
    <row r="238" spans="1:10" ht="28">
      <c r="A238" s="159" t="s">
        <v>166</v>
      </c>
      <c r="B238" s="351">
        <f>'APPROP DEV'!E233+'APPROP REC'!E233</f>
        <v>970000</v>
      </c>
      <c r="C238" s="225">
        <v>2181530.25</v>
      </c>
      <c r="D238" s="14"/>
      <c r="E238" s="14"/>
      <c r="F238" s="14"/>
      <c r="G238" s="153"/>
      <c r="H238" s="14"/>
      <c r="J238" s="14"/>
    </row>
    <row r="239" spans="1:10">
      <c r="A239" s="31" t="s">
        <v>167</v>
      </c>
      <c r="B239" s="351">
        <f>'APPROP DEV'!E234+'APPROP REC'!E234</f>
        <v>10306692.550000001</v>
      </c>
      <c r="C239" s="225">
        <v>55235785.649999999</v>
      </c>
      <c r="D239" s="14"/>
      <c r="E239" s="14"/>
      <c r="F239" s="14"/>
      <c r="G239" s="153"/>
      <c r="H239" s="14"/>
      <c r="J239" s="14"/>
    </row>
    <row r="240" spans="1:10">
      <c r="A240" s="290" t="s">
        <v>168</v>
      </c>
      <c r="B240" s="351">
        <f>'APPROP DEV'!E235+'APPROP REC'!E235</f>
        <v>31451405.800000001</v>
      </c>
      <c r="C240" s="225">
        <v>0</v>
      </c>
      <c r="D240" s="14"/>
      <c r="E240" s="14"/>
      <c r="F240" s="14"/>
      <c r="G240" s="153"/>
      <c r="H240" s="14"/>
      <c r="J240" s="14"/>
    </row>
    <row r="241" spans="1:10" s="147" customFormat="1" ht="17">
      <c r="A241" s="162" t="s">
        <v>42</v>
      </c>
      <c r="B241" s="357">
        <f>SUM(B225:B240)</f>
        <v>430791480.56000006</v>
      </c>
      <c r="C241" s="357">
        <f>SUM(C225:C240)</f>
        <v>868373605.37698054</v>
      </c>
      <c r="D241" s="14"/>
      <c r="E241" s="14"/>
      <c r="G241" s="164"/>
    </row>
    <row r="242" spans="1:10">
      <c r="D242" s="360"/>
      <c r="E242" s="14"/>
      <c r="F242" s="14"/>
      <c r="G242" s="153"/>
      <c r="H242" s="14"/>
      <c r="J242" s="14"/>
    </row>
    <row r="243" spans="1:10">
      <c r="A243" s="296" t="s">
        <v>2469</v>
      </c>
      <c r="B243" s="145"/>
      <c r="C243" s="316"/>
      <c r="D243" s="316"/>
      <c r="E243" s="14"/>
      <c r="F243" s="14"/>
      <c r="G243" s="153"/>
      <c r="H243" s="14"/>
      <c r="J243" s="14"/>
    </row>
    <row r="244" spans="1:10">
      <c r="A244" s="913" t="s">
        <v>7</v>
      </c>
      <c r="B244" s="358" t="s">
        <v>2890</v>
      </c>
      <c r="C244" s="1016" t="s">
        <v>2891</v>
      </c>
      <c r="D244" s="14"/>
      <c r="E244" s="14"/>
      <c r="F244" s="14"/>
      <c r="G244" s="153"/>
      <c r="H244" s="14"/>
      <c r="J244" s="14"/>
    </row>
    <row r="245" spans="1:10">
      <c r="A245" s="293"/>
      <c r="B245" s="348" t="s">
        <v>3</v>
      </c>
      <c r="C245" s="1016"/>
      <c r="D245" s="14"/>
      <c r="E245" s="14"/>
      <c r="F245" s="14"/>
      <c r="G245" s="153"/>
      <c r="H245" s="14"/>
      <c r="J245" s="14"/>
    </row>
    <row r="246" spans="1:10">
      <c r="A246" s="159" t="s">
        <v>176</v>
      </c>
      <c r="B246" s="351"/>
      <c r="C246" s="225"/>
      <c r="D246" s="147"/>
      <c r="E246" s="14"/>
      <c r="F246" s="14"/>
      <c r="G246" s="153"/>
      <c r="H246" s="14"/>
      <c r="J246" s="14"/>
    </row>
    <row r="247" spans="1:10">
      <c r="A247" s="159" t="s">
        <v>177</v>
      </c>
      <c r="B247" s="351">
        <v>0</v>
      </c>
      <c r="C247" s="225">
        <v>0</v>
      </c>
      <c r="D247" s="14"/>
      <c r="E247" s="147"/>
      <c r="F247" s="14"/>
      <c r="G247" s="153"/>
      <c r="H247" s="14"/>
      <c r="J247" s="14"/>
    </row>
    <row r="248" spans="1:10">
      <c r="A248" s="159" t="s">
        <v>178</v>
      </c>
      <c r="B248" s="351">
        <v>0</v>
      </c>
      <c r="C248" s="225">
        <v>0</v>
      </c>
      <c r="D248" s="14"/>
      <c r="E248" s="14"/>
      <c r="F248" s="14"/>
      <c r="G248" s="153"/>
      <c r="H248" s="14"/>
      <c r="J248" s="14"/>
    </row>
    <row r="249" spans="1:10" s="147" customFormat="1">
      <c r="A249" s="162" t="s">
        <v>17</v>
      </c>
      <c r="B249" s="352">
        <f>SUM(B246:B248)</f>
        <v>0</v>
      </c>
      <c r="C249" s="352">
        <f>SUM(C246:C248)</f>
        <v>0</v>
      </c>
      <c r="D249" s="14"/>
      <c r="E249" s="14"/>
      <c r="F249" s="14"/>
      <c r="G249" s="164"/>
    </row>
    <row r="250" spans="1:10" s="147" customFormat="1">
      <c r="A250" s="162"/>
      <c r="B250" s="352"/>
      <c r="C250" s="352"/>
      <c r="D250" s="14"/>
      <c r="E250" s="14"/>
      <c r="F250" s="14"/>
      <c r="G250" s="164"/>
    </row>
    <row r="251" spans="1:10" s="265" customFormat="1" ht="28" customHeight="1">
      <c r="A251" s="1017" t="s">
        <v>2470</v>
      </c>
      <c r="B251" s="1018"/>
      <c r="C251" s="1018"/>
      <c r="D251" s="1019"/>
      <c r="G251" s="267"/>
    </row>
    <row r="252" spans="1:10">
      <c r="A252" s="913" t="s">
        <v>7</v>
      </c>
      <c r="B252" s="348" t="s">
        <v>2890</v>
      </c>
      <c r="C252" s="1016" t="s">
        <v>2891</v>
      </c>
      <c r="D252" s="14"/>
      <c r="E252" s="14"/>
      <c r="F252" s="14"/>
      <c r="G252" s="153"/>
      <c r="H252" s="14"/>
      <c r="J252" s="14"/>
    </row>
    <row r="253" spans="1:10">
      <c r="A253" s="293"/>
      <c r="B253" s="348" t="s">
        <v>3</v>
      </c>
      <c r="C253" s="1016"/>
      <c r="D253" s="14"/>
      <c r="E253" s="14"/>
      <c r="F253" s="14"/>
      <c r="G253" s="153"/>
      <c r="H253" s="14"/>
      <c r="J253" s="14"/>
    </row>
    <row r="254" spans="1:10" ht="28">
      <c r="A254" s="159" t="s">
        <v>180</v>
      </c>
      <c r="B254" s="351">
        <v>0</v>
      </c>
      <c r="C254" s="316">
        <v>0</v>
      </c>
      <c r="D254" s="14"/>
      <c r="E254" s="14"/>
      <c r="F254" s="415" t="s">
        <v>2905</v>
      </c>
      <c r="G254" s="153">
        <f>8188528+23620649+100600000+38190823</f>
        <v>170600000</v>
      </c>
      <c r="H254" s="14"/>
      <c r="J254" s="14"/>
    </row>
    <row r="255" spans="1:10" ht="28">
      <c r="A255" s="159" t="s">
        <v>181</v>
      </c>
      <c r="B255" s="351">
        <v>0</v>
      </c>
      <c r="C255" s="316">
        <v>164381623.75999999</v>
      </c>
      <c r="D255" s="14"/>
      <c r="E255" s="14"/>
      <c r="F255" s="14" t="s">
        <v>2906</v>
      </c>
      <c r="G255" s="153">
        <f>8936953+25502009+27591038</f>
        <v>62030000</v>
      </c>
      <c r="H255" s="14"/>
      <c r="J255" s="14"/>
    </row>
    <row r="256" spans="1:10">
      <c r="A256" s="290" t="s">
        <v>182</v>
      </c>
      <c r="B256" s="351">
        <v>0</v>
      </c>
      <c r="C256" s="316">
        <v>0</v>
      </c>
      <c r="D256" s="14"/>
      <c r="E256" s="14"/>
      <c r="F256" s="14" t="s">
        <v>2907</v>
      </c>
      <c r="G256" s="153">
        <f>5927320+25559547+30513127</f>
        <v>61999994</v>
      </c>
      <c r="H256" s="14"/>
      <c r="J256" s="14"/>
    </row>
    <row r="257" spans="1:10" ht="15.5">
      <c r="A257" s="159" t="s">
        <v>183</v>
      </c>
      <c r="B257" s="351">
        <v>598629994</v>
      </c>
      <c r="C257" s="658">
        <v>652266578</v>
      </c>
      <c r="D257" s="14"/>
      <c r="E257" s="14"/>
      <c r="F257" s="217"/>
      <c r="G257" s="153">
        <f>SUM(G254:G256)</f>
        <v>294629994</v>
      </c>
      <c r="H257" s="14"/>
      <c r="J257" s="14"/>
    </row>
    <row r="258" spans="1:10" ht="17">
      <c r="A258" s="162" t="s">
        <v>17</v>
      </c>
      <c r="B258" s="357">
        <f>SUM(B254:B257)</f>
        <v>598629994</v>
      </c>
      <c r="C258" s="357">
        <f>SUM(C254:C257)</f>
        <v>816648201.75999999</v>
      </c>
      <c r="D258" s="14"/>
      <c r="E258" s="14"/>
      <c r="F258" s="14"/>
      <c r="G258" s="153"/>
      <c r="H258" s="14"/>
      <c r="J258" s="14"/>
    </row>
    <row r="259" spans="1:10">
      <c r="D259" s="360"/>
      <c r="E259" s="14"/>
      <c r="F259" s="14"/>
      <c r="G259" s="153"/>
      <c r="H259" s="14"/>
      <c r="J259" s="14"/>
    </row>
    <row r="260" spans="1:10" s="147" customFormat="1">
      <c r="A260" s="232"/>
      <c r="B260" s="356"/>
      <c r="C260" s="415"/>
      <c r="D260" s="356"/>
      <c r="E260" s="14"/>
      <c r="F260" s="14"/>
      <c r="G260" s="153"/>
    </row>
    <row r="261" spans="1:10" ht="28" customHeight="1">
      <c r="A261" s="1005" t="s">
        <v>2471</v>
      </c>
      <c r="B261" s="1006"/>
      <c r="C261" s="1006"/>
      <c r="D261" s="1007"/>
      <c r="E261" s="153"/>
      <c r="F261" s="14"/>
      <c r="G261" s="153"/>
      <c r="H261" s="14"/>
      <c r="J261" s="14"/>
    </row>
    <row r="262" spans="1:10">
      <c r="A262" s="293"/>
      <c r="B262" s="348" t="s">
        <v>2890</v>
      </c>
      <c r="C262" s="1016" t="s">
        <v>2891</v>
      </c>
      <c r="D262" s="14"/>
      <c r="E262" s="674"/>
      <c r="F262" s="14"/>
      <c r="G262" s="153"/>
      <c r="H262" s="14"/>
      <c r="J262" s="14"/>
    </row>
    <row r="263" spans="1:10">
      <c r="A263" s="293"/>
      <c r="B263" s="348" t="s">
        <v>3</v>
      </c>
      <c r="C263" s="1016"/>
      <c r="D263" s="14"/>
      <c r="E263" s="14"/>
      <c r="F263" s="14"/>
      <c r="G263" s="153"/>
      <c r="H263" s="14"/>
      <c r="J263" s="14"/>
    </row>
    <row r="264" spans="1:10" ht="28">
      <c r="A264" s="159" t="s">
        <v>185</v>
      </c>
      <c r="B264" s="351">
        <v>12536810.35</v>
      </c>
      <c r="C264" s="225">
        <v>7553745</v>
      </c>
      <c r="D264" s="14"/>
      <c r="E264" s="14"/>
      <c r="F264" s="14"/>
      <c r="G264" s="153"/>
      <c r="H264" s="14"/>
      <c r="J264" s="14"/>
    </row>
    <row r="265" spans="1:10" ht="28">
      <c r="A265" s="159" t="s">
        <v>186</v>
      </c>
      <c r="B265" s="351">
        <v>0</v>
      </c>
      <c r="C265" s="225">
        <v>18199898</v>
      </c>
      <c r="D265" s="265"/>
      <c r="E265" s="14"/>
      <c r="F265" s="14"/>
      <c r="G265" s="153"/>
      <c r="H265" s="14"/>
      <c r="J265" s="14"/>
    </row>
    <row r="266" spans="1:10" ht="28">
      <c r="A266" s="159" t="s">
        <v>3052</v>
      </c>
      <c r="B266" s="351">
        <v>7386248</v>
      </c>
      <c r="C266" s="225"/>
      <c r="D266" s="265"/>
      <c r="E266" s="14"/>
      <c r="F266" s="14"/>
      <c r="G266" s="153"/>
      <c r="H266" s="14"/>
      <c r="J266" s="14"/>
    </row>
    <row r="267" spans="1:10" ht="28">
      <c r="A267" s="159" t="s">
        <v>187</v>
      </c>
      <c r="B267" s="351">
        <v>0</v>
      </c>
      <c r="C267" s="225">
        <v>0</v>
      </c>
      <c r="D267" s="265"/>
      <c r="E267" s="265"/>
      <c r="F267" s="265"/>
      <c r="G267" s="153"/>
      <c r="H267" s="14"/>
      <c r="J267" s="14"/>
    </row>
    <row r="268" spans="1:10">
      <c r="A268" s="159" t="s">
        <v>844</v>
      </c>
      <c r="B268" s="351">
        <v>0</v>
      </c>
      <c r="C268" s="225">
        <v>0</v>
      </c>
      <c r="D268" s="265"/>
      <c r="E268" s="265"/>
      <c r="F268" s="14"/>
      <c r="G268" s="153"/>
      <c r="H268" s="14"/>
      <c r="J268" s="14"/>
    </row>
    <row r="269" spans="1:10">
      <c r="A269" s="159" t="s">
        <v>583</v>
      </c>
      <c r="B269" s="351">
        <v>0</v>
      </c>
      <c r="C269" s="225">
        <v>0</v>
      </c>
      <c r="D269" s="265"/>
      <c r="E269" s="265"/>
      <c r="F269" s="14"/>
      <c r="G269" s="153"/>
      <c r="H269" s="14"/>
      <c r="J269" s="14"/>
    </row>
    <row r="270" spans="1:10" ht="28">
      <c r="A270" s="159" t="s">
        <v>836</v>
      </c>
      <c r="B270" s="351">
        <v>0</v>
      </c>
      <c r="C270" s="225">
        <v>0</v>
      </c>
      <c r="D270" s="265"/>
      <c r="E270" s="265"/>
      <c r="F270" s="14"/>
      <c r="G270" s="153"/>
      <c r="H270" s="14"/>
      <c r="J270" s="14"/>
    </row>
    <row r="271" spans="1:10" ht="28">
      <c r="A271" s="159" t="s">
        <v>845</v>
      </c>
      <c r="B271" s="351">
        <v>0</v>
      </c>
      <c r="C271" s="225">
        <v>0</v>
      </c>
      <c r="D271" s="265"/>
      <c r="E271" s="265"/>
      <c r="F271" s="14"/>
      <c r="G271" s="153"/>
      <c r="H271" s="14"/>
      <c r="J271" s="14"/>
    </row>
    <row r="272" spans="1:10" ht="28">
      <c r="A272" s="159" t="s">
        <v>846</v>
      </c>
      <c r="B272" s="351">
        <v>0</v>
      </c>
      <c r="C272" s="225">
        <v>0</v>
      </c>
      <c r="D272" s="265"/>
      <c r="E272" s="265"/>
      <c r="F272" s="14"/>
      <c r="G272" s="153"/>
      <c r="H272" s="14"/>
      <c r="J272" s="14"/>
    </row>
    <row r="273" spans="1:10" s="265" customFormat="1">
      <c r="A273" s="299" t="s">
        <v>1036</v>
      </c>
      <c r="B273" s="351">
        <v>7108895</v>
      </c>
      <c r="C273" s="225">
        <v>75862047.689999804</v>
      </c>
      <c r="F273" s="14"/>
      <c r="G273" s="267"/>
    </row>
    <row r="274" spans="1:10">
      <c r="A274" s="159" t="s">
        <v>188</v>
      </c>
      <c r="B274" s="351">
        <f>216412899.14-B264-B273</f>
        <v>196767193.78999999</v>
      </c>
      <c r="C274" s="225">
        <v>206243547.05000001</v>
      </c>
      <c r="D274" s="265"/>
      <c r="E274" s="267">
        <v>196467193.78999999</v>
      </c>
      <c r="F274" s="14"/>
      <c r="G274" s="153"/>
      <c r="H274" s="14"/>
      <c r="J274" s="14"/>
    </row>
    <row r="275" spans="1:10" ht="28">
      <c r="A275" s="290" t="s">
        <v>2886</v>
      </c>
      <c r="B275" s="145">
        <v>0</v>
      </c>
      <c r="C275" s="225">
        <v>0</v>
      </c>
      <c r="D275" s="265"/>
      <c r="E275" s="674">
        <f>B274-E274</f>
        <v>300000</v>
      </c>
      <c r="F275" s="147"/>
      <c r="G275" s="153"/>
      <c r="H275" s="14"/>
      <c r="J275" s="14"/>
    </row>
    <row r="276" spans="1:10" ht="17">
      <c r="A276" s="162" t="s">
        <v>42</v>
      </c>
      <c r="B276" s="357">
        <f>SUM(B264:B275)</f>
        <v>223799147.13999999</v>
      </c>
      <c r="C276" s="357">
        <f>SUM(C264:C275)</f>
        <v>307859237.73999983</v>
      </c>
      <c r="D276" s="265"/>
      <c r="E276" s="265"/>
      <c r="F276" s="14"/>
      <c r="G276" s="153"/>
      <c r="H276" s="14"/>
      <c r="J276" s="14"/>
    </row>
    <row r="277" spans="1:10">
      <c r="E277" s="265"/>
      <c r="F277" s="265"/>
      <c r="G277" s="153"/>
      <c r="H277" s="14"/>
      <c r="J277" s="14"/>
    </row>
    <row r="278" spans="1:10">
      <c r="E278" s="265"/>
      <c r="F278" s="265"/>
      <c r="G278" s="153"/>
      <c r="H278" s="14"/>
      <c r="J278" s="14"/>
    </row>
    <row r="279" spans="1:10" ht="28" customHeight="1">
      <c r="A279" s="1005" t="s">
        <v>2472</v>
      </c>
      <c r="B279" s="1006"/>
      <c r="C279" s="1006"/>
      <c r="D279" s="1007"/>
      <c r="E279" s="265"/>
      <c r="F279" s="265"/>
      <c r="G279" s="153"/>
      <c r="H279" s="14"/>
      <c r="J279" s="14"/>
    </row>
    <row r="280" spans="1:10">
      <c r="A280" s="293"/>
      <c r="B280" s="348" t="s">
        <v>2890</v>
      </c>
      <c r="C280" s="1016" t="s">
        <v>2891</v>
      </c>
      <c r="D280" s="265"/>
      <c r="E280" s="265"/>
      <c r="F280" s="153"/>
      <c r="G280" s="153"/>
      <c r="H280" s="14"/>
      <c r="J280" s="14"/>
    </row>
    <row r="281" spans="1:10">
      <c r="A281" s="293"/>
      <c r="B281" s="348" t="s">
        <v>3</v>
      </c>
      <c r="C281" s="1016"/>
      <c r="D281" s="14"/>
      <c r="E281" s="265"/>
      <c r="F281" s="153"/>
      <c r="G281" s="153"/>
      <c r="H281" s="14"/>
      <c r="J281" s="14"/>
    </row>
    <row r="282" spans="1:10" ht="28">
      <c r="A282" s="159" t="s">
        <v>190</v>
      </c>
      <c r="B282" s="351">
        <v>0</v>
      </c>
      <c r="C282" s="225">
        <v>0</v>
      </c>
      <c r="D282" s="14"/>
      <c r="E282" s="14"/>
      <c r="F282" s="153"/>
      <c r="G282" s="153"/>
      <c r="H282" s="14"/>
      <c r="J282" s="14"/>
    </row>
    <row r="283" spans="1:10" ht="28">
      <c r="A283" s="159" t="s">
        <v>191</v>
      </c>
      <c r="B283" s="351">
        <v>0</v>
      </c>
      <c r="C283" s="225">
        <v>0</v>
      </c>
      <c r="D283" s="14"/>
      <c r="E283" s="14"/>
      <c r="F283" s="153"/>
      <c r="G283" s="153"/>
      <c r="H283" s="14"/>
      <c r="J283" s="14"/>
    </row>
    <row r="284" spans="1:10" ht="28">
      <c r="A284" s="159" t="s">
        <v>192</v>
      </c>
      <c r="B284" s="351">
        <v>0</v>
      </c>
      <c r="C284" s="225">
        <v>0</v>
      </c>
      <c r="D284" s="14"/>
      <c r="E284" s="14"/>
      <c r="F284" s="153"/>
      <c r="G284" s="153"/>
      <c r="H284" s="14"/>
      <c r="J284" s="14"/>
    </row>
    <row r="285" spans="1:10" s="147" customFormat="1">
      <c r="A285" s="162" t="s">
        <v>42</v>
      </c>
      <c r="B285" s="352">
        <f>SUM(B282:B284)</f>
        <v>0</v>
      </c>
      <c r="C285" s="352">
        <f>SUM(C282:C284)</f>
        <v>0</v>
      </c>
      <c r="D285" s="14"/>
      <c r="E285" s="14"/>
      <c r="F285" s="153"/>
      <c r="G285" s="164"/>
    </row>
    <row r="286" spans="1:10">
      <c r="A286" s="300" t="s">
        <v>193</v>
      </c>
      <c r="B286" s="142"/>
      <c r="C286" s="416"/>
      <c r="D286" s="416"/>
      <c r="E286" s="14"/>
      <c r="F286" s="14"/>
      <c r="G286" s="153"/>
      <c r="H286" s="14"/>
      <c r="J286" s="14"/>
    </row>
    <row r="287" spans="1:10" ht="28" customHeight="1">
      <c r="A287" s="1005" t="s">
        <v>2473</v>
      </c>
      <c r="B287" s="1006"/>
      <c r="C287" s="1006"/>
      <c r="D287" s="1007"/>
      <c r="E287" s="14"/>
      <c r="F287" s="14"/>
      <c r="G287" s="153"/>
      <c r="H287" s="14"/>
      <c r="J287" s="14"/>
    </row>
    <row r="288" spans="1:10">
      <c r="A288" s="913"/>
      <c r="B288" s="348" t="s">
        <v>2890</v>
      </c>
      <c r="C288" s="1016" t="s">
        <v>2891</v>
      </c>
      <c r="D288" s="14"/>
      <c r="E288" s="14"/>
      <c r="F288" s="153"/>
      <c r="G288" s="153"/>
      <c r="H288" s="14"/>
      <c r="J288" s="14"/>
    </row>
    <row r="289" spans="1:10">
      <c r="A289" s="913" t="s">
        <v>195</v>
      </c>
      <c r="B289" s="348" t="s">
        <v>3</v>
      </c>
      <c r="C289" s="1016"/>
      <c r="D289" s="196"/>
      <c r="E289" s="14"/>
      <c r="F289" s="153"/>
      <c r="G289" s="153"/>
      <c r="H289" s="14"/>
      <c r="J289" s="14"/>
    </row>
    <row r="290" spans="1:10">
      <c r="A290" s="159" t="s">
        <v>196</v>
      </c>
      <c r="B290" s="351">
        <f>'APPROP DEV'!E305</f>
        <v>0</v>
      </c>
      <c r="C290" s="225">
        <v>0</v>
      </c>
      <c r="D290" s="196"/>
      <c r="E290" s="14"/>
      <c r="F290" s="153"/>
      <c r="G290" s="153"/>
      <c r="H290" s="14"/>
      <c r="J290" s="14"/>
    </row>
    <row r="291" spans="1:10">
      <c r="A291" s="159" t="s">
        <v>197</v>
      </c>
      <c r="B291" s="351">
        <f>'APPROP DEV'!E306</f>
        <v>34439209.549999997</v>
      </c>
      <c r="C291" s="225">
        <v>4294737.9499999993</v>
      </c>
      <c r="D291" s="14"/>
      <c r="E291" s="14"/>
      <c r="F291" s="153"/>
      <c r="G291" s="153"/>
      <c r="H291" s="14"/>
      <c r="J291" s="14"/>
    </row>
    <row r="292" spans="1:10" ht="14.15" customHeight="1">
      <c r="A292" s="159" t="s">
        <v>198</v>
      </c>
      <c r="B292" s="351">
        <f>'APPROP DEV'!E307</f>
        <v>1386490</v>
      </c>
      <c r="C292" s="225">
        <v>7937419.0999999996</v>
      </c>
      <c r="D292" s="14"/>
      <c r="E292" s="14"/>
      <c r="F292" s="153"/>
      <c r="G292" s="153"/>
      <c r="H292" s="14"/>
      <c r="J292" s="14"/>
    </row>
    <row r="293" spans="1:10">
      <c r="A293" s="159" t="s">
        <v>199</v>
      </c>
      <c r="B293" s="351">
        <f>'APPROP DEV'!E308</f>
        <v>0</v>
      </c>
      <c r="C293" s="225">
        <v>0</v>
      </c>
      <c r="D293" s="14"/>
      <c r="E293" s="14"/>
      <c r="F293" s="14"/>
      <c r="G293" s="153"/>
      <c r="H293" s="14"/>
      <c r="J293" s="14"/>
    </row>
    <row r="294" spans="1:10">
      <c r="A294" s="159" t="s">
        <v>200</v>
      </c>
      <c r="B294" s="351">
        <f>'APPROP DEV'!E309</f>
        <v>46061240</v>
      </c>
      <c r="C294" s="225">
        <v>77212016.299999997</v>
      </c>
      <c r="D294" s="14"/>
      <c r="E294" s="14"/>
      <c r="F294" s="14"/>
      <c r="G294" s="153"/>
      <c r="H294" s="14"/>
      <c r="J294" s="14"/>
    </row>
    <row r="295" spans="1:10" ht="28">
      <c r="A295" s="159" t="s">
        <v>201</v>
      </c>
      <c r="B295" s="351">
        <f>'APPROP DEV'!E310</f>
        <v>0</v>
      </c>
      <c r="C295" s="225">
        <v>141597008.55000001</v>
      </c>
      <c r="D295" s="14"/>
      <c r="E295" s="14"/>
      <c r="F295" s="14"/>
      <c r="G295" s="153"/>
      <c r="H295" s="14"/>
      <c r="J295" s="14"/>
    </row>
    <row r="296" spans="1:10" ht="28">
      <c r="A296" s="159" t="s">
        <v>202</v>
      </c>
      <c r="B296" s="351">
        <f>'APPROP DEV'!E311</f>
        <v>0</v>
      </c>
      <c r="C296" s="225">
        <v>0</v>
      </c>
      <c r="D296" s="147"/>
      <c r="E296" s="14"/>
      <c r="F296" s="14"/>
      <c r="G296" s="153"/>
      <c r="H296" s="14"/>
      <c r="J296" s="14"/>
    </row>
    <row r="297" spans="1:10" ht="28">
      <c r="A297" s="159" t="s">
        <v>203</v>
      </c>
      <c r="B297" s="351">
        <f>'APPROP DEV'!E312</f>
        <v>0</v>
      </c>
      <c r="C297" s="225">
        <v>0</v>
      </c>
      <c r="D297" s="14"/>
      <c r="E297" s="147"/>
      <c r="F297" s="14"/>
      <c r="G297" s="153"/>
      <c r="H297" s="14"/>
      <c r="J297" s="14"/>
    </row>
    <row r="298" spans="1:10" ht="28">
      <c r="A298" s="159" t="s">
        <v>204</v>
      </c>
      <c r="B298" s="351">
        <f>'APPROP DEV'!E313</f>
        <v>0</v>
      </c>
      <c r="C298" s="225">
        <v>129665</v>
      </c>
      <c r="D298" s="14"/>
      <c r="E298" s="14"/>
      <c r="F298" s="14"/>
      <c r="G298" s="153"/>
      <c r="H298" s="14"/>
      <c r="J298" s="14"/>
    </row>
    <row r="299" spans="1:10" ht="28">
      <c r="A299" s="159" t="s">
        <v>205</v>
      </c>
      <c r="B299" s="351">
        <f>'APPROP REC'!E313</f>
        <v>7088183.8499999996</v>
      </c>
      <c r="C299" s="225">
        <v>3182806.0999999996</v>
      </c>
      <c r="D299" s="14"/>
      <c r="E299" s="14"/>
      <c r="F299" s="14"/>
      <c r="G299" s="153"/>
      <c r="H299" s="14"/>
      <c r="J299" s="14"/>
    </row>
    <row r="300" spans="1:10" ht="28">
      <c r="A300" s="159" t="s">
        <v>206</v>
      </c>
      <c r="B300" s="351">
        <f>'APPROP DEV'!E315</f>
        <v>0</v>
      </c>
      <c r="C300" s="225">
        <v>0</v>
      </c>
      <c r="D300" s="14"/>
      <c r="E300" s="14"/>
      <c r="F300" s="14"/>
      <c r="G300" s="153"/>
      <c r="H300" s="14"/>
      <c r="J300" s="14"/>
    </row>
    <row r="301" spans="1:10" ht="28">
      <c r="A301" s="159" t="s">
        <v>207</v>
      </c>
      <c r="B301" s="351">
        <f>'APPROP DEV'!E316</f>
        <v>11845657.9</v>
      </c>
      <c r="C301" s="225">
        <v>66979442.200000003</v>
      </c>
      <c r="D301" s="14"/>
      <c r="E301" s="14"/>
      <c r="F301" s="14"/>
      <c r="G301" s="153"/>
      <c r="H301" s="14"/>
      <c r="J301" s="14"/>
    </row>
    <row r="302" spans="1:10" ht="28">
      <c r="A302" s="159" t="s">
        <v>208</v>
      </c>
      <c r="B302" s="351">
        <f>'APPROP DEV'!E317</f>
        <v>0</v>
      </c>
      <c r="C302" s="225">
        <v>0</v>
      </c>
      <c r="D302" s="14"/>
      <c r="E302" s="14"/>
      <c r="F302" s="14"/>
      <c r="G302" s="153"/>
      <c r="H302" s="14"/>
      <c r="J302" s="14"/>
    </row>
    <row r="303" spans="1:10" ht="28">
      <c r="A303" s="159" t="s">
        <v>209</v>
      </c>
      <c r="B303" s="351">
        <f>'APPROP DEV'!E318</f>
        <v>5388947.5</v>
      </c>
      <c r="C303" s="225">
        <v>3038474</v>
      </c>
      <c r="D303" s="14"/>
      <c r="E303" s="14"/>
      <c r="F303" s="14"/>
      <c r="G303" s="153"/>
      <c r="H303" s="14"/>
      <c r="J303" s="14"/>
    </row>
    <row r="304" spans="1:10" ht="42">
      <c r="A304" s="159" t="s">
        <v>210</v>
      </c>
      <c r="B304" s="351">
        <f>'APPROP DEV'!E319</f>
        <v>0</v>
      </c>
      <c r="C304" s="225">
        <v>0</v>
      </c>
      <c r="D304" s="14"/>
      <c r="E304" s="14"/>
      <c r="F304" s="14"/>
      <c r="G304" s="153"/>
      <c r="H304" s="14"/>
      <c r="J304" s="14"/>
    </row>
    <row r="305" spans="1:10" ht="28">
      <c r="A305" s="159" t="s">
        <v>211</v>
      </c>
      <c r="B305" s="351">
        <f>'APPROP DEV'!E320</f>
        <v>0</v>
      </c>
      <c r="C305" s="225">
        <v>0</v>
      </c>
      <c r="D305" s="14"/>
      <c r="E305" s="14"/>
      <c r="F305" s="14"/>
      <c r="G305" s="153"/>
      <c r="H305" s="14"/>
      <c r="J305" s="14"/>
    </row>
    <row r="306" spans="1:10">
      <c r="A306" s="159" t="s">
        <v>212</v>
      </c>
      <c r="B306" s="351">
        <f>'APPROP DEV'!E321</f>
        <v>0</v>
      </c>
      <c r="C306" s="225">
        <v>0</v>
      </c>
      <c r="D306" s="14"/>
      <c r="E306" s="14"/>
      <c r="F306" s="14"/>
      <c r="G306" s="153"/>
      <c r="H306" s="14"/>
      <c r="J306" s="14"/>
    </row>
    <row r="307" spans="1:10">
      <c r="A307" s="159" t="s">
        <v>213</v>
      </c>
      <c r="B307" s="351">
        <f>'APPROP DEV'!E322</f>
        <v>52030492.5</v>
      </c>
      <c r="C307" s="225">
        <v>0</v>
      </c>
      <c r="D307" s="14"/>
      <c r="E307" s="14"/>
      <c r="F307" s="147"/>
      <c r="G307" s="153"/>
      <c r="H307" s="14"/>
      <c r="J307" s="14"/>
    </row>
    <row r="308" spans="1:10" ht="28">
      <c r="A308" s="159" t="s">
        <v>214</v>
      </c>
      <c r="B308" s="351">
        <f>'APPROP DEV'!E323</f>
        <v>0</v>
      </c>
      <c r="C308" s="225">
        <v>0</v>
      </c>
      <c r="D308" s="14"/>
      <c r="E308" s="14"/>
      <c r="F308" s="415"/>
      <c r="G308" s="153"/>
      <c r="H308" s="14"/>
      <c r="J308" s="14"/>
    </row>
    <row r="309" spans="1:10">
      <c r="A309" s="159" t="s">
        <v>215</v>
      </c>
      <c r="B309" s="351">
        <f>'APPROP DEV'!E324</f>
        <v>0</v>
      </c>
      <c r="C309" s="225">
        <v>4500000</v>
      </c>
      <c r="D309" s="14"/>
      <c r="E309" s="14"/>
      <c r="F309" s="416"/>
      <c r="G309" s="153"/>
      <c r="H309" s="14"/>
      <c r="J309" s="14"/>
    </row>
    <row r="310" spans="1:10">
      <c r="A310" s="159" t="s">
        <v>216</v>
      </c>
      <c r="B310" s="351">
        <f>'APPROP DEV'!E325</f>
        <v>0</v>
      </c>
      <c r="C310" s="225">
        <v>0</v>
      </c>
      <c r="D310" s="14"/>
      <c r="E310" s="14"/>
      <c r="F310" s="14"/>
      <c r="G310" s="153"/>
      <c r="H310" s="14"/>
      <c r="J310" s="14"/>
    </row>
    <row r="311" spans="1:10">
      <c r="A311" s="162" t="s">
        <v>217</v>
      </c>
      <c r="B311" s="351">
        <f>'APPROP DEV'!E326</f>
        <v>0</v>
      </c>
      <c r="C311" s="225">
        <v>0</v>
      </c>
      <c r="D311" s="14"/>
      <c r="E311" s="14"/>
      <c r="F311" s="14"/>
      <c r="G311" s="153"/>
      <c r="H311" s="14"/>
      <c r="J311" s="14"/>
    </row>
    <row r="312" spans="1:10" ht="28">
      <c r="A312" s="159" t="s">
        <v>218</v>
      </c>
      <c r="B312" s="351">
        <f>'APPROP DEV'!E327</f>
        <v>0</v>
      </c>
      <c r="C312" s="225">
        <v>0</v>
      </c>
      <c r="D312" s="14"/>
      <c r="E312" s="14"/>
      <c r="F312" s="14"/>
      <c r="G312" s="153"/>
      <c r="H312" s="14"/>
      <c r="J312" s="14"/>
    </row>
    <row r="313" spans="1:10" ht="28">
      <c r="A313" s="159" t="s">
        <v>219</v>
      </c>
      <c r="B313" s="351">
        <f>'APPROP DEV'!E328</f>
        <v>0</v>
      </c>
      <c r="C313" s="225">
        <v>0</v>
      </c>
      <c r="D313" s="14"/>
      <c r="E313" s="14"/>
      <c r="F313" s="14"/>
      <c r="G313" s="153"/>
      <c r="H313" s="14"/>
      <c r="J313" s="14"/>
    </row>
    <row r="314" spans="1:10" ht="28">
      <c r="A314" s="159" t="s">
        <v>220</v>
      </c>
      <c r="B314" s="351">
        <f>'APPROP DEV'!E329</f>
        <v>0</v>
      </c>
      <c r="C314" s="225">
        <v>0</v>
      </c>
      <c r="D314" s="14"/>
      <c r="E314" s="14"/>
      <c r="F314" s="14"/>
      <c r="G314" s="153"/>
      <c r="H314" s="14"/>
      <c r="J314" s="14"/>
    </row>
    <row r="315" spans="1:10">
      <c r="A315" s="159" t="s">
        <v>221</v>
      </c>
      <c r="B315" s="351">
        <f>'APPROP DEV'!E330</f>
        <v>0</v>
      </c>
      <c r="C315" s="225">
        <v>0</v>
      </c>
      <c r="D315" s="14"/>
      <c r="E315" s="14"/>
      <c r="F315" s="14"/>
      <c r="G315" s="153"/>
      <c r="H315" s="14"/>
      <c r="J315" s="14"/>
    </row>
    <row r="316" spans="1:10" ht="28">
      <c r="A316" s="159" t="s">
        <v>222</v>
      </c>
      <c r="B316" s="351">
        <f>'APPROP DEV'!E331</f>
        <v>0</v>
      </c>
      <c r="C316" s="225">
        <v>0</v>
      </c>
      <c r="D316" s="14"/>
      <c r="E316" s="14"/>
      <c r="F316" s="14"/>
      <c r="G316" s="153"/>
      <c r="H316" s="14"/>
      <c r="J316" s="14"/>
    </row>
    <row r="317" spans="1:10" s="147" customFormat="1">
      <c r="A317" s="162" t="s">
        <v>42</v>
      </c>
      <c r="B317" s="352">
        <f>SUM(B290:B316)</f>
        <v>158240221.30000001</v>
      </c>
      <c r="C317" s="352">
        <f>SUM(C290:C316)</f>
        <v>308871569.19999999</v>
      </c>
      <c r="D317" s="14"/>
      <c r="E317" s="14"/>
      <c r="F317" s="14"/>
      <c r="G317" s="164"/>
    </row>
    <row r="318" spans="1:10" s="147" customFormat="1">
      <c r="A318" s="232"/>
      <c r="B318" s="356"/>
      <c r="C318" s="415"/>
      <c r="D318" s="356"/>
      <c r="E318" s="14"/>
      <c r="F318" s="14"/>
      <c r="G318" s="153"/>
    </row>
    <row r="319" spans="1:10">
      <c r="A319" s="301" t="s">
        <v>2474</v>
      </c>
      <c r="B319" s="142"/>
      <c r="C319" s="416"/>
      <c r="D319" s="142"/>
      <c r="E319" s="14"/>
      <c r="F319" s="14"/>
      <c r="G319" s="164"/>
      <c r="H319" s="14"/>
      <c r="J319" s="14"/>
    </row>
    <row r="320" spans="1:10">
      <c r="A320" s="293"/>
      <c r="B320" s="348" t="s">
        <v>2890</v>
      </c>
      <c r="C320" s="1016" t="s">
        <v>2891</v>
      </c>
      <c r="D320" s="14"/>
      <c r="E320" s="14"/>
      <c r="F320" s="14"/>
      <c r="G320" s="153"/>
      <c r="H320" s="14"/>
      <c r="J320" s="14"/>
    </row>
    <row r="321" spans="1:10">
      <c r="A321" s="212"/>
      <c r="B321" s="348" t="s">
        <v>3</v>
      </c>
      <c r="C321" s="1016"/>
      <c r="D321" s="14"/>
      <c r="E321" s="14"/>
      <c r="F321" s="14"/>
      <c r="G321" s="153"/>
      <c r="H321" s="14"/>
      <c r="J321" s="14"/>
    </row>
    <row r="322" spans="1:10">
      <c r="A322" s="159" t="s">
        <v>224</v>
      </c>
      <c r="B322" s="351">
        <v>0</v>
      </c>
      <c r="C322" s="225">
        <v>0</v>
      </c>
      <c r="D322" s="14"/>
      <c r="E322" s="14"/>
      <c r="F322" s="14"/>
      <c r="G322" s="153"/>
      <c r="H322" s="14"/>
      <c r="J322" s="14"/>
    </row>
    <row r="323" spans="1:10">
      <c r="A323" s="159" t="s">
        <v>225</v>
      </c>
      <c r="B323" s="351">
        <v>0</v>
      </c>
      <c r="C323" s="225">
        <v>0</v>
      </c>
      <c r="D323" s="14"/>
      <c r="E323" s="14"/>
      <c r="F323" s="14"/>
      <c r="G323" s="153"/>
      <c r="H323" s="14"/>
      <c r="J323" s="14"/>
    </row>
    <row r="324" spans="1:10">
      <c r="A324" s="159" t="s">
        <v>226</v>
      </c>
      <c r="B324" s="351">
        <v>0</v>
      </c>
      <c r="C324" s="225">
        <v>0</v>
      </c>
      <c r="D324" s="14"/>
      <c r="E324" s="14"/>
      <c r="F324" s="14"/>
      <c r="G324" s="153"/>
      <c r="H324" s="14"/>
      <c r="J324" s="14"/>
    </row>
    <row r="325" spans="1:10" s="147" customFormat="1">
      <c r="A325" s="162" t="s">
        <v>42</v>
      </c>
      <c r="B325" s="352">
        <f>SUM(B322:B324)</f>
        <v>0</v>
      </c>
      <c r="C325" s="352">
        <f>SUM(C322:C324)</f>
        <v>0</v>
      </c>
      <c r="D325" s="14"/>
      <c r="E325" s="14"/>
      <c r="F325" s="14"/>
      <c r="G325" s="164"/>
    </row>
    <row r="326" spans="1:10">
      <c r="D326" s="360"/>
      <c r="E326" s="14"/>
      <c r="F326" s="14"/>
      <c r="G326" s="153"/>
      <c r="H326" s="14"/>
      <c r="J326" s="14"/>
    </row>
    <row r="327" spans="1:10">
      <c r="A327" s="1021" t="s">
        <v>2475</v>
      </c>
      <c r="B327" s="1022"/>
      <c r="C327" s="1022"/>
      <c r="D327" s="1023"/>
      <c r="E327" s="14"/>
      <c r="F327" s="14"/>
      <c r="G327" s="153"/>
      <c r="H327" s="14"/>
      <c r="J327" s="14"/>
    </row>
    <row r="328" spans="1:10">
      <c r="A328" s="293"/>
      <c r="B328" s="348" t="s">
        <v>2890</v>
      </c>
      <c r="C328" s="1016" t="s">
        <v>2891</v>
      </c>
      <c r="D328" s="14"/>
      <c r="E328" s="14"/>
      <c r="F328" s="14"/>
      <c r="G328" s="153"/>
      <c r="H328" s="14"/>
      <c r="J328" s="14"/>
    </row>
    <row r="329" spans="1:10">
      <c r="A329" s="293"/>
      <c r="B329" s="348" t="s">
        <v>3</v>
      </c>
      <c r="C329" s="1016"/>
      <c r="D329" s="14"/>
      <c r="E329" s="14"/>
      <c r="F329" s="14"/>
      <c r="G329" s="153"/>
      <c r="H329" s="14"/>
      <c r="J329" s="14"/>
    </row>
    <row r="330" spans="1:10" ht="28">
      <c r="A330" s="159" t="s">
        <v>227</v>
      </c>
      <c r="B330" s="351">
        <v>0</v>
      </c>
      <c r="C330" s="225">
        <v>0</v>
      </c>
      <c r="D330" s="14"/>
      <c r="E330" s="14"/>
      <c r="F330" s="14"/>
      <c r="G330" s="153"/>
      <c r="H330" s="14"/>
      <c r="J330" s="14"/>
    </row>
    <row r="331" spans="1:10" ht="42">
      <c r="A331" s="159" t="s">
        <v>228</v>
      </c>
      <c r="B331" s="351">
        <v>0</v>
      </c>
      <c r="C331" s="225">
        <v>0</v>
      </c>
      <c r="D331" s="14"/>
      <c r="E331" s="14"/>
      <c r="F331" s="14"/>
      <c r="G331" s="153"/>
      <c r="H331" s="14"/>
      <c r="J331" s="14"/>
    </row>
    <row r="332" spans="1:10" ht="28">
      <c r="A332" s="159" t="s">
        <v>229</v>
      </c>
      <c r="B332" s="351">
        <v>0</v>
      </c>
      <c r="C332" s="225">
        <v>0</v>
      </c>
      <c r="D332" s="14"/>
      <c r="E332" s="14"/>
      <c r="F332" s="14"/>
      <c r="G332" s="153"/>
      <c r="H332" s="14"/>
      <c r="J332" s="14"/>
    </row>
    <row r="333" spans="1:10" ht="28">
      <c r="A333" s="159" t="s">
        <v>230</v>
      </c>
      <c r="B333" s="351">
        <v>0</v>
      </c>
      <c r="C333" s="225">
        <v>0</v>
      </c>
      <c r="D333" s="14"/>
      <c r="E333" s="14"/>
      <c r="F333" s="14"/>
      <c r="G333" s="153"/>
      <c r="H333" s="14"/>
      <c r="J333" s="14"/>
    </row>
    <row r="334" spans="1:10" s="147" customFormat="1">
      <c r="A334" s="162" t="s">
        <v>42</v>
      </c>
      <c r="B334" s="352">
        <f>SUM(B330:B333)</f>
        <v>0</v>
      </c>
      <c r="C334" s="352">
        <f>SUM(C330:C333)</f>
        <v>0</v>
      </c>
      <c r="D334" s="14"/>
      <c r="E334" s="14"/>
      <c r="F334" s="14"/>
      <c r="G334" s="164"/>
    </row>
    <row r="335" spans="1:10">
      <c r="D335" s="268"/>
      <c r="E335" s="14"/>
      <c r="F335" s="14"/>
      <c r="G335" s="153"/>
      <c r="H335" s="14"/>
      <c r="J335" s="14"/>
    </row>
    <row r="336" spans="1:10">
      <c r="A336" s="294" t="s">
        <v>2476</v>
      </c>
      <c r="B336" s="145"/>
      <c r="C336" s="316"/>
      <c r="D336" s="14"/>
      <c r="E336" s="145"/>
      <c r="F336" s="14"/>
      <c r="G336" s="153"/>
      <c r="H336" s="14"/>
      <c r="J336" s="14"/>
    </row>
    <row r="337" spans="1:10">
      <c r="A337" s="293"/>
      <c r="B337" s="348" t="s">
        <v>2890</v>
      </c>
      <c r="C337" s="1016" t="s">
        <v>2891</v>
      </c>
      <c r="D337" s="14"/>
      <c r="E337" s="14"/>
      <c r="F337" s="14"/>
      <c r="G337" s="153"/>
      <c r="H337" s="14"/>
      <c r="J337" s="14"/>
    </row>
    <row r="338" spans="1:10">
      <c r="A338" s="293"/>
      <c r="B338" s="348" t="s">
        <v>3</v>
      </c>
      <c r="C338" s="1016"/>
      <c r="D338" s="14"/>
      <c r="E338" s="14"/>
      <c r="F338" s="265"/>
      <c r="G338" s="153"/>
      <c r="H338" s="14"/>
      <c r="J338" s="14"/>
    </row>
    <row r="339" spans="1:10">
      <c r="A339" s="159" t="s">
        <v>232</v>
      </c>
      <c r="B339" s="351">
        <v>0</v>
      </c>
      <c r="C339" s="225"/>
      <c r="D339" s="14"/>
      <c r="E339" s="14"/>
      <c r="F339" s="265"/>
      <c r="G339" s="153"/>
      <c r="H339" s="14"/>
      <c r="J339" s="14"/>
    </row>
    <row r="340" spans="1:10">
      <c r="A340" s="159" t="s">
        <v>233</v>
      </c>
      <c r="B340" s="351">
        <v>0</v>
      </c>
      <c r="C340" s="225">
        <v>0</v>
      </c>
      <c r="D340" s="14"/>
      <c r="E340" s="14"/>
      <c r="F340" s="265"/>
      <c r="G340" s="153"/>
      <c r="H340" s="14"/>
      <c r="J340" s="14"/>
    </row>
    <row r="341" spans="1:10" ht="28">
      <c r="A341" s="159" t="s">
        <v>234</v>
      </c>
      <c r="B341" s="351">
        <v>0</v>
      </c>
      <c r="C341" s="225">
        <v>0</v>
      </c>
      <c r="D341" s="14"/>
      <c r="E341" s="14"/>
      <c r="F341" s="265"/>
      <c r="G341" s="153"/>
      <c r="H341" s="14"/>
      <c r="J341" s="14"/>
    </row>
    <row r="342" spans="1:10" ht="42">
      <c r="A342" s="159" t="s">
        <v>235</v>
      </c>
      <c r="B342" s="351">
        <v>0</v>
      </c>
      <c r="C342" s="225">
        <v>0</v>
      </c>
      <c r="D342" s="14"/>
      <c r="E342" s="14"/>
      <c r="F342" s="265"/>
      <c r="G342" s="153"/>
      <c r="H342" s="14"/>
      <c r="J342" s="14"/>
    </row>
    <row r="343" spans="1:10" ht="28">
      <c r="A343" s="159" t="s">
        <v>236</v>
      </c>
      <c r="B343" s="351">
        <v>0</v>
      </c>
      <c r="C343" s="225">
        <v>0</v>
      </c>
      <c r="D343" s="439"/>
      <c r="E343" s="14"/>
      <c r="F343" s="265"/>
      <c r="G343" s="153"/>
      <c r="H343" s="14"/>
      <c r="J343" s="14"/>
    </row>
    <row r="344" spans="1:10">
      <c r="A344" s="187" t="s">
        <v>237</v>
      </c>
      <c r="B344" s="351">
        <f>'APPROP DEV'!E369</f>
        <v>136855479.19999999</v>
      </c>
      <c r="C344" s="225">
        <v>416823321.35000002</v>
      </c>
      <c r="D344" s="14"/>
      <c r="E344" s="151"/>
      <c r="F344" s="265"/>
      <c r="G344" s="153"/>
      <c r="H344" s="14"/>
      <c r="J344" s="14"/>
    </row>
    <row r="345" spans="1:10">
      <c r="A345" s="187" t="s">
        <v>238</v>
      </c>
      <c r="B345" s="351">
        <v>0</v>
      </c>
      <c r="C345" s="225">
        <v>0</v>
      </c>
      <c r="D345" s="14"/>
      <c r="E345" s="14"/>
      <c r="F345" s="265"/>
      <c r="G345" s="153"/>
      <c r="H345" s="14"/>
      <c r="J345" s="14"/>
    </row>
    <row r="346" spans="1:10" s="147" customFormat="1">
      <c r="A346" s="162" t="s">
        <v>42</v>
      </c>
      <c r="B346" s="352">
        <f>SUM(B339:B345)</f>
        <v>136855479.19999999</v>
      </c>
      <c r="C346" s="352">
        <f>SUM(C339:C345)</f>
        <v>416823321.35000002</v>
      </c>
      <c r="D346" s="14"/>
      <c r="E346" s="14"/>
      <c r="F346" s="265"/>
      <c r="G346" s="164"/>
    </row>
    <row r="347" spans="1:10">
      <c r="E347" s="14"/>
      <c r="F347" s="14"/>
      <c r="G347" s="267"/>
      <c r="H347" s="14"/>
      <c r="J347" s="14"/>
    </row>
    <row r="348" spans="1:10" s="886" customFormat="1">
      <c r="A348" s="889" t="s">
        <v>2477</v>
      </c>
      <c r="B348" s="890"/>
      <c r="C348" s="891"/>
      <c r="D348" s="890"/>
      <c r="E348" s="885"/>
      <c r="F348" s="885"/>
      <c r="G348" s="884"/>
    </row>
    <row r="349" spans="1:10" ht="42">
      <c r="A349" s="293"/>
      <c r="B349" s="361" t="s">
        <v>240</v>
      </c>
      <c r="C349" s="361" t="s">
        <v>2892</v>
      </c>
      <c r="D349" s="914" t="s">
        <v>2891</v>
      </c>
      <c r="E349" s="14"/>
      <c r="F349" s="14"/>
      <c r="G349" s="267"/>
      <c r="H349" s="14"/>
      <c r="J349" s="14"/>
    </row>
    <row r="350" spans="1:10" ht="28">
      <c r="A350" s="303" t="s">
        <v>241</v>
      </c>
      <c r="B350" s="362" t="s">
        <v>3033</v>
      </c>
      <c r="C350" s="363">
        <v>17263110.609999999</v>
      </c>
      <c r="D350" s="417">
        <v>377702</v>
      </c>
      <c r="E350" s="14"/>
      <c r="F350" s="14"/>
      <c r="G350" s="267"/>
      <c r="H350" s="14"/>
      <c r="J350" s="14"/>
    </row>
    <row r="351" spans="1:10" ht="28">
      <c r="A351" s="303" t="s">
        <v>242</v>
      </c>
      <c r="B351" s="362" t="s">
        <v>3034</v>
      </c>
      <c r="C351" s="804">
        <v>124298989.14</v>
      </c>
      <c r="D351" s="417">
        <v>14055228</v>
      </c>
      <c r="E351" s="14"/>
      <c r="F351" s="14"/>
      <c r="G351" s="267"/>
      <c r="H351" s="14"/>
      <c r="J351" s="14"/>
    </row>
    <row r="352" spans="1:10" s="265" customFormat="1" ht="23.5" customHeight="1">
      <c r="A352" s="303" t="s">
        <v>243</v>
      </c>
      <c r="B352" s="362" t="s">
        <v>3033</v>
      </c>
      <c r="C352" s="363">
        <v>41201923.950000003</v>
      </c>
      <c r="D352" s="417">
        <v>156444</v>
      </c>
      <c r="E352" s="14"/>
      <c r="F352" s="14"/>
      <c r="G352" s="153"/>
    </row>
    <row r="353" spans="1:10" s="265" customFormat="1" ht="29.5" customHeight="1">
      <c r="A353" s="303" t="s">
        <v>244</v>
      </c>
      <c r="B353" s="362" t="s">
        <v>3035</v>
      </c>
      <c r="C353" s="804">
        <v>839336</v>
      </c>
      <c r="D353" s="417">
        <v>839336</v>
      </c>
      <c r="E353" s="14"/>
      <c r="F353" s="14"/>
      <c r="G353" s="153"/>
    </row>
    <row r="354" spans="1:10" s="265" customFormat="1" ht="28">
      <c r="A354" s="303" t="s">
        <v>245</v>
      </c>
      <c r="B354" s="362" t="s">
        <v>3033</v>
      </c>
      <c r="C354" s="363">
        <v>6384683.7000000002</v>
      </c>
      <c r="D354" s="417">
        <v>1808210</v>
      </c>
      <c r="E354" s="14"/>
      <c r="F354" s="14"/>
      <c r="G354" s="153"/>
    </row>
    <row r="355" spans="1:10" s="265" customFormat="1" ht="28">
      <c r="A355" s="312" t="s">
        <v>246</v>
      </c>
      <c r="B355" s="363" t="s">
        <v>3033</v>
      </c>
      <c r="C355" s="805">
        <v>2845.35</v>
      </c>
      <c r="D355" s="417">
        <v>3249343</v>
      </c>
      <c r="E355" s="14"/>
      <c r="F355" s="153"/>
      <c r="G355" s="153"/>
    </row>
    <row r="356" spans="1:10" s="265" customFormat="1" ht="42">
      <c r="A356" s="312" t="s">
        <v>247</v>
      </c>
      <c r="B356" s="363" t="s">
        <v>3035</v>
      </c>
      <c r="C356" s="363">
        <v>537207</v>
      </c>
      <c r="D356" s="417">
        <v>537207</v>
      </c>
      <c r="E356" s="14"/>
      <c r="F356" s="14"/>
      <c r="G356" s="153"/>
    </row>
    <row r="357" spans="1:10" ht="28">
      <c r="A357" s="312" t="s">
        <v>248</v>
      </c>
      <c r="B357" s="363" t="s">
        <v>3035</v>
      </c>
      <c r="C357" s="363">
        <v>16731800.449999999</v>
      </c>
      <c r="D357" s="417">
        <v>8826839</v>
      </c>
      <c r="E357" s="14"/>
      <c r="F357" s="14"/>
      <c r="G357" s="153"/>
      <c r="H357" s="14"/>
      <c r="J357" s="14"/>
    </row>
    <row r="358" spans="1:10" s="265" customFormat="1" ht="42">
      <c r="A358" s="303" t="s">
        <v>2893</v>
      </c>
      <c r="B358" s="362" t="s">
        <v>3035</v>
      </c>
      <c r="C358" s="804">
        <v>27707.200000000001</v>
      </c>
      <c r="D358" s="417">
        <v>6521</v>
      </c>
      <c r="E358" s="14"/>
      <c r="F358" s="14"/>
      <c r="G358" s="153"/>
    </row>
    <row r="359" spans="1:10" s="265" customFormat="1" ht="28">
      <c r="A359" s="303" t="s">
        <v>249</v>
      </c>
      <c r="B359" s="362" t="s">
        <v>3034</v>
      </c>
      <c r="C359" s="363">
        <v>280784547.80000001</v>
      </c>
      <c r="D359" s="417">
        <v>657785337</v>
      </c>
      <c r="E359" s="266"/>
      <c r="F359" s="14"/>
      <c r="G359" s="153"/>
    </row>
    <row r="360" spans="1:10" s="265" customFormat="1" ht="31">
      <c r="A360" s="675" t="s">
        <v>3037</v>
      </c>
      <c r="B360" s="676" t="s">
        <v>3035</v>
      </c>
      <c r="C360" s="363">
        <f>152984455.45-56667939</f>
        <v>96316516.449999988</v>
      </c>
      <c r="D360" s="417">
        <v>145257</v>
      </c>
      <c r="E360" s="882">
        <v>56667938.589999795</v>
      </c>
      <c r="F360" s="142"/>
      <c r="G360" s="153"/>
    </row>
    <row r="361" spans="1:10" s="265" customFormat="1" ht="31">
      <c r="A361" s="675" t="s">
        <v>2894</v>
      </c>
      <c r="B361" s="676" t="s">
        <v>3033</v>
      </c>
      <c r="C361" s="363" t="s">
        <v>3032</v>
      </c>
      <c r="D361" s="417">
        <v>420828</v>
      </c>
      <c r="E361" s="14"/>
      <c r="F361" s="142"/>
      <c r="G361" s="153"/>
    </row>
    <row r="362" spans="1:10" s="265" customFormat="1" ht="28">
      <c r="A362" s="303" t="s">
        <v>250</v>
      </c>
      <c r="B362" s="362" t="s">
        <v>3033</v>
      </c>
      <c r="C362" s="363" t="s">
        <v>3032</v>
      </c>
      <c r="D362" s="417">
        <v>999400</v>
      </c>
      <c r="E362" s="14"/>
      <c r="F362" s="14"/>
      <c r="G362" s="153"/>
    </row>
    <row r="363" spans="1:10" s="265" customFormat="1" ht="14" customHeight="1">
      <c r="A363" s="303" t="s">
        <v>251</v>
      </c>
      <c r="B363" s="362" t="s">
        <v>3035</v>
      </c>
      <c r="C363" s="363">
        <v>12875898.4</v>
      </c>
      <c r="D363" s="417">
        <v>913952</v>
      </c>
      <c r="F363" s="14"/>
      <c r="G363" s="150"/>
    </row>
    <row r="364" spans="1:10" ht="14" customHeight="1">
      <c r="A364" s="303" t="s">
        <v>252</v>
      </c>
      <c r="B364" s="362" t="s">
        <v>3035</v>
      </c>
      <c r="C364" s="363">
        <v>2521401</v>
      </c>
      <c r="D364" s="417">
        <v>7106583</v>
      </c>
      <c r="E364" s="14"/>
      <c r="F364" s="14"/>
      <c r="G364" s="153"/>
      <c r="H364" s="14"/>
      <c r="J364" s="14"/>
    </row>
    <row r="365" spans="1:10" ht="14" customHeight="1">
      <c r="A365" s="303" t="s">
        <v>847</v>
      </c>
      <c r="B365" s="362" t="s">
        <v>3035</v>
      </c>
      <c r="C365" s="363">
        <v>0</v>
      </c>
      <c r="D365" s="417">
        <v>2606583</v>
      </c>
      <c r="E365" s="217"/>
      <c r="F365" s="14"/>
      <c r="G365" s="153"/>
      <c r="H365" s="14"/>
      <c r="J365" s="14"/>
    </row>
    <row r="366" spans="1:10" ht="14" customHeight="1">
      <c r="A366" s="303" t="s">
        <v>915</v>
      </c>
      <c r="B366" s="362" t="s">
        <v>3033</v>
      </c>
      <c r="C366" s="363">
        <v>0</v>
      </c>
      <c r="D366" s="417">
        <v>15760186</v>
      </c>
      <c r="E366" s="14"/>
      <c r="F366" s="14"/>
      <c r="G366" s="164"/>
      <c r="H366" s="14"/>
      <c r="J366" s="14"/>
    </row>
    <row r="367" spans="1:10" ht="14" customHeight="1">
      <c r="A367" s="303" t="s">
        <v>253</v>
      </c>
      <c r="B367" s="362" t="s">
        <v>3033</v>
      </c>
      <c r="C367" s="363">
        <v>8161963</v>
      </c>
      <c r="D367" s="417">
        <v>367823</v>
      </c>
      <c r="E367" s="14"/>
      <c r="F367" s="14"/>
      <c r="G367" s="153"/>
      <c r="H367" s="14"/>
      <c r="J367" s="14"/>
    </row>
    <row r="368" spans="1:10" ht="14" customHeight="1">
      <c r="A368" s="303" t="s">
        <v>254</v>
      </c>
      <c r="B368" s="362" t="s">
        <v>3033</v>
      </c>
      <c r="C368" s="363">
        <v>15338238.5</v>
      </c>
      <c r="D368" s="417">
        <v>3185848</v>
      </c>
      <c r="E368" s="14"/>
      <c r="F368" s="14"/>
      <c r="G368" s="153"/>
      <c r="H368" s="14"/>
      <c r="J368" s="14"/>
    </row>
    <row r="369" spans="1:10" ht="42">
      <c r="A369" s="303" t="s">
        <v>255</v>
      </c>
      <c r="B369" s="372" t="s">
        <v>3033</v>
      </c>
      <c r="C369" s="363">
        <v>7786000</v>
      </c>
      <c r="D369" s="911">
        <v>23761</v>
      </c>
      <c r="E369" s="441"/>
      <c r="F369" s="366"/>
      <c r="G369" s="153"/>
      <c r="H369" s="14"/>
      <c r="J369" s="14"/>
    </row>
    <row r="370" spans="1:10" ht="42">
      <c r="A370" s="303" t="s">
        <v>256</v>
      </c>
      <c r="B370" s="372" t="s">
        <v>3033</v>
      </c>
      <c r="C370" s="363">
        <v>17638991.5</v>
      </c>
      <c r="D370" s="911">
        <v>854868</v>
      </c>
      <c r="E370" s="441"/>
      <c r="F370" s="366"/>
      <c r="G370" s="153"/>
      <c r="H370" s="14"/>
      <c r="J370" s="14"/>
    </row>
    <row r="371" spans="1:10" ht="14" customHeight="1">
      <c r="A371" s="303" t="s">
        <v>257</v>
      </c>
      <c r="B371" s="372" t="s">
        <v>3033</v>
      </c>
      <c r="C371" s="363">
        <v>5063344</v>
      </c>
      <c r="D371" s="911">
        <v>44459</v>
      </c>
      <c r="E371" s="441"/>
      <c r="F371" s="366"/>
      <c r="G371" s="153"/>
      <c r="H371" s="14"/>
      <c r="J371" s="14"/>
    </row>
    <row r="372" spans="1:10" ht="42">
      <c r="A372" s="303" t="s">
        <v>856</v>
      </c>
      <c r="B372" s="372" t="s">
        <v>3033</v>
      </c>
      <c r="C372" s="363">
        <v>7204795</v>
      </c>
      <c r="D372" s="911">
        <v>676330</v>
      </c>
      <c r="E372" s="441"/>
      <c r="F372" s="366"/>
      <c r="G372" s="153"/>
      <c r="H372" s="14"/>
      <c r="J372" s="14"/>
    </row>
    <row r="373" spans="1:10" ht="14" customHeight="1">
      <c r="A373" s="303" t="s">
        <v>258</v>
      </c>
      <c r="B373" s="372" t="s">
        <v>3033</v>
      </c>
      <c r="C373" s="363">
        <v>8372042</v>
      </c>
      <c r="D373" s="911">
        <v>91716</v>
      </c>
      <c r="E373" s="441"/>
      <c r="F373" s="366"/>
      <c r="G373" s="153"/>
      <c r="H373" s="14"/>
      <c r="J373" s="14"/>
    </row>
    <row r="374" spans="1:10" ht="14" customHeight="1">
      <c r="A374" s="303" t="s">
        <v>259</v>
      </c>
      <c r="B374" s="372" t="s">
        <v>3035</v>
      </c>
      <c r="C374" s="363">
        <v>0</v>
      </c>
      <c r="D374" s="911">
        <v>0</v>
      </c>
      <c r="E374" s="441"/>
      <c r="F374" s="366"/>
      <c r="G374" s="153"/>
      <c r="H374" s="14"/>
      <c r="J374" s="14"/>
    </row>
    <row r="375" spans="1:10" ht="14" customHeight="1">
      <c r="A375" s="303" t="s">
        <v>260</v>
      </c>
      <c r="B375" s="372" t="s">
        <v>3035</v>
      </c>
      <c r="C375" s="363">
        <v>0</v>
      </c>
      <c r="D375" s="911">
        <v>0</v>
      </c>
      <c r="E375" s="441"/>
      <c r="F375" s="366"/>
      <c r="G375" s="153"/>
      <c r="H375" s="14"/>
      <c r="J375" s="14"/>
    </row>
    <row r="376" spans="1:10" ht="28">
      <c r="A376" s="303" t="s">
        <v>2895</v>
      </c>
      <c r="B376" s="372" t="s">
        <v>3033</v>
      </c>
      <c r="C376" s="363">
        <v>0</v>
      </c>
      <c r="D376" s="911">
        <v>0</v>
      </c>
      <c r="E376" s="441"/>
      <c r="F376" s="366"/>
      <c r="G376" s="153"/>
      <c r="H376" s="14"/>
      <c r="J376" s="14"/>
    </row>
    <row r="377" spans="1:10" ht="14" customHeight="1">
      <c r="A377" s="303" t="s">
        <v>261</v>
      </c>
      <c r="B377" s="372" t="s">
        <v>3035</v>
      </c>
      <c r="C377" s="363">
        <v>0</v>
      </c>
      <c r="D377" s="911">
        <v>0</v>
      </c>
      <c r="E377" s="441"/>
      <c r="F377" s="366"/>
      <c r="G377" s="153"/>
      <c r="H377" s="14"/>
      <c r="J377" s="14"/>
    </row>
    <row r="378" spans="1:10" ht="14" customHeight="1">
      <c r="A378" s="303" t="s">
        <v>262</v>
      </c>
      <c r="B378" s="372" t="s">
        <v>3035</v>
      </c>
      <c r="C378" s="363">
        <v>44582477</v>
      </c>
      <c r="D378" s="911">
        <v>31660280</v>
      </c>
      <c r="E378" s="441"/>
      <c r="F378" s="366"/>
      <c r="G378" s="153"/>
      <c r="H378" s="14"/>
      <c r="J378" s="14"/>
    </row>
    <row r="379" spans="1:10" ht="28">
      <c r="A379" s="303" t="s">
        <v>263</v>
      </c>
      <c r="B379" s="372" t="s">
        <v>3033</v>
      </c>
      <c r="C379" s="363">
        <v>23139540</v>
      </c>
      <c r="D379" s="911">
        <v>35045540</v>
      </c>
      <c r="E379" s="441"/>
      <c r="F379" s="366"/>
      <c r="G379" s="153"/>
      <c r="H379" s="14"/>
      <c r="J379" s="14"/>
    </row>
    <row r="380" spans="1:10" ht="14" customHeight="1">
      <c r="A380" s="303" t="s">
        <v>264</v>
      </c>
      <c r="B380" s="372" t="s">
        <v>3035</v>
      </c>
      <c r="C380" s="363">
        <v>399753.65</v>
      </c>
      <c r="D380" s="911">
        <v>3178755</v>
      </c>
      <c r="E380" s="441"/>
      <c r="F380" s="366"/>
      <c r="G380" s="153"/>
      <c r="H380" s="14"/>
      <c r="J380" s="14"/>
    </row>
    <row r="381" spans="1:10" ht="42">
      <c r="A381" s="303" t="s">
        <v>265</v>
      </c>
      <c r="B381" s="372" t="s">
        <v>3035</v>
      </c>
      <c r="C381" s="363"/>
      <c r="D381" s="911" t="s">
        <v>3032</v>
      </c>
      <c r="E381" s="441"/>
      <c r="F381" s="366"/>
      <c r="G381" s="153"/>
      <c r="H381" s="14"/>
      <c r="J381" s="14"/>
    </row>
    <row r="382" spans="1:10">
      <c r="A382" s="305"/>
      <c r="B382" s="282"/>
      <c r="C382" s="491">
        <f>SUM(C350:C381)</f>
        <v>737473111.69999981</v>
      </c>
      <c r="D382" s="491">
        <f>SUM(D350:D381)</f>
        <v>790724336</v>
      </c>
      <c r="E382" s="420"/>
      <c r="F382" s="366"/>
      <c r="G382" s="153"/>
      <c r="H382" s="14"/>
      <c r="J382" s="14"/>
    </row>
    <row r="383" spans="1:10">
      <c r="E383" s="420"/>
      <c r="F383" s="148"/>
      <c r="G383" s="153"/>
      <c r="H383" s="14"/>
      <c r="J383" s="14"/>
    </row>
    <row r="384" spans="1:10" s="265" customFormat="1">
      <c r="A384" s="903" t="s">
        <v>2478</v>
      </c>
      <c r="B384" s="268"/>
      <c r="C384" s="904"/>
      <c r="D384" s="268"/>
      <c r="E384" s="421"/>
      <c r="F384" s="30"/>
      <c r="G384" s="267"/>
    </row>
    <row r="385" spans="1:10" ht="14" customHeight="1">
      <c r="A385" s="293"/>
      <c r="B385" s="348" t="s">
        <v>2890</v>
      </c>
      <c r="C385" s="1037" t="s">
        <v>2891</v>
      </c>
      <c r="D385" s="416"/>
      <c r="E385" s="420"/>
      <c r="F385" s="30"/>
      <c r="G385" s="153"/>
      <c r="H385" s="14"/>
      <c r="J385" s="14"/>
    </row>
    <row r="386" spans="1:10">
      <c r="A386" s="293"/>
      <c r="B386" s="348" t="s">
        <v>3</v>
      </c>
      <c r="C386" s="1038"/>
      <c r="D386" s="416"/>
      <c r="E386" s="420"/>
      <c r="F386" s="148"/>
      <c r="G386" s="153"/>
      <c r="H386" s="14"/>
      <c r="J386" s="14"/>
    </row>
    <row r="387" spans="1:10" ht="28">
      <c r="A387" s="159" t="s">
        <v>267</v>
      </c>
      <c r="B387" s="919">
        <v>1842649</v>
      </c>
      <c r="C387" s="658">
        <v>1802872</v>
      </c>
      <c r="D387" s="416"/>
      <c r="E387" s="420"/>
      <c r="F387" s="148"/>
      <c r="G387" s="153"/>
      <c r="H387" s="14"/>
      <c r="J387" s="14"/>
    </row>
    <row r="388" spans="1:10" ht="28">
      <c r="A388" s="159" t="s">
        <v>268</v>
      </c>
      <c r="B388" s="351">
        <v>0</v>
      </c>
      <c r="C388" s="225">
        <v>0</v>
      </c>
      <c r="D388" s="416"/>
      <c r="E388" s="420"/>
      <c r="F388" s="148"/>
      <c r="G388" s="153"/>
      <c r="H388" s="14"/>
      <c r="J388" s="14"/>
    </row>
    <row r="389" spans="1:10" s="147" customFormat="1" ht="17">
      <c r="A389" s="162" t="s">
        <v>42</v>
      </c>
      <c r="B389" s="357">
        <f>SUM(B387:B388)</f>
        <v>1842649</v>
      </c>
      <c r="C389" s="487">
        <f>SUM(C387:C388)</f>
        <v>1802872</v>
      </c>
      <c r="D389" s="418"/>
      <c r="E389" s="420"/>
      <c r="F389" s="148"/>
      <c r="G389" s="153"/>
    </row>
    <row r="390" spans="1:10">
      <c r="A390" s="306"/>
      <c r="B390" s="142"/>
      <c r="C390" s="416"/>
      <c r="D390" s="416"/>
      <c r="E390" s="420"/>
      <c r="F390" s="148"/>
      <c r="G390" s="153"/>
      <c r="H390" s="14"/>
      <c r="J390" s="14"/>
    </row>
    <row r="391" spans="1:10" ht="28" customHeight="1">
      <c r="A391" s="301" t="s">
        <v>269</v>
      </c>
      <c r="B391" s="142"/>
      <c r="C391" s="416"/>
      <c r="D391" s="416"/>
      <c r="E391" s="420"/>
      <c r="F391" s="148"/>
      <c r="G391" s="153"/>
      <c r="H391" s="14"/>
      <c r="J391" s="14"/>
    </row>
    <row r="392" spans="1:10" ht="15">
      <c r="A392" s="293"/>
      <c r="B392" s="677" t="s">
        <v>2579</v>
      </c>
      <c r="C392" s="678" t="s">
        <v>2580</v>
      </c>
      <c r="D392" s="360"/>
      <c r="E392" s="420"/>
      <c r="F392" s="148"/>
      <c r="G392" s="153"/>
      <c r="H392" s="14"/>
      <c r="J392" s="14"/>
    </row>
    <row r="393" spans="1:10" ht="15">
      <c r="A393" s="293"/>
      <c r="B393" s="677" t="s">
        <v>2451</v>
      </c>
      <c r="C393" s="678" t="s">
        <v>2451</v>
      </c>
      <c r="D393" s="360"/>
      <c r="E393" s="420"/>
      <c r="F393" s="148"/>
      <c r="G393" s="153"/>
      <c r="H393" s="14"/>
      <c r="J393" s="14"/>
    </row>
    <row r="394" spans="1:10" ht="15">
      <c r="A394" s="920" t="s">
        <v>2581</v>
      </c>
      <c r="B394" s="921">
        <v>322655</v>
      </c>
      <c r="C394" s="679">
        <v>0</v>
      </c>
      <c r="D394" s="360"/>
      <c r="E394" s="420"/>
      <c r="F394" s="148"/>
      <c r="G394" s="153"/>
      <c r="H394" s="14"/>
      <c r="J394" s="14"/>
    </row>
    <row r="395" spans="1:10" ht="15">
      <c r="A395" s="920" t="s">
        <v>2910</v>
      </c>
      <c r="B395" s="921">
        <v>176120</v>
      </c>
      <c r="C395" s="679">
        <v>0</v>
      </c>
      <c r="D395" s="360"/>
      <c r="E395" s="420"/>
      <c r="F395" s="148"/>
      <c r="G395" s="153"/>
      <c r="H395" s="14"/>
      <c r="J395" s="14"/>
    </row>
    <row r="396" spans="1:10" ht="15">
      <c r="A396" s="920" t="s">
        <v>2582</v>
      </c>
      <c r="B396" s="921">
        <v>57430</v>
      </c>
      <c r="C396" s="679">
        <v>0</v>
      </c>
      <c r="D396" s="360"/>
      <c r="E396" s="420"/>
      <c r="F396" s="148"/>
      <c r="G396" s="153"/>
      <c r="H396" s="14"/>
      <c r="J396" s="14"/>
    </row>
    <row r="397" spans="1:10" ht="15">
      <c r="A397" s="920" t="s">
        <v>2911</v>
      </c>
      <c r="B397" s="921">
        <v>3000</v>
      </c>
      <c r="C397" s="679">
        <v>0</v>
      </c>
      <c r="D397" s="360"/>
      <c r="E397" s="420"/>
      <c r="F397" s="148"/>
      <c r="G397" s="153"/>
      <c r="H397" s="14"/>
      <c r="J397" s="14"/>
    </row>
    <row r="398" spans="1:10" ht="15">
      <c r="A398" s="920" t="s">
        <v>806</v>
      </c>
      <c r="B398" s="921">
        <v>10000</v>
      </c>
      <c r="C398" s="679">
        <v>0</v>
      </c>
      <c r="D398" s="360"/>
      <c r="E398" s="420"/>
      <c r="F398" s="148"/>
      <c r="G398" s="153"/>
      <c r="H398" s="14"/>
      <c r="J398" s="14"/>
    </row>
    <row r="399" spans="1:10" ht="15">
      <c r="A399" s="920" t="s">
        <v>811</v>
      </c>
      <c r="B399" s="921">
        <v>3510</v>
      </c>
      <c r="C399" s="679">
        <v>0</v>
      </c>
      <c r="D399" s="360"/>
      <c r="E399" s="420"/>
      <c r="F399" s="148"/>
      <c r="G399" s="153"/>
      <c r="H399" s="14"/>
      <c r="J399" s="14"/>
    </row>
    <row r="400" spans="1:10" ht="15">
      <c r="A400" s="920" t="s">
        <v>809</v>
      </c>
      <c r="B400" s="921">
        <v>516984</v>
      </c>
      <c r="C400" s="679">
        <v>0</v>
      </c>
      <c r="D400" s="360"/>
      <c r="E400" s="266"/>
      <c r="F400" s="148"/>
      <c r="G400" s="153"/>
      <c r="H400" s="14"/>
      <c r="J400" s="14"/>
    </row>
    <row r="401" spans="1:10" ht="15">
      <c r="A401" s="920" t="s">
        <v>857</v>
      </c>
      <c r="B401" s="921">
        <v>4670</v>
      </c>
      <c r="C401" s="679">
        <v>0</v>
      </c>
      <c r="D401" s="360"/>
      <c r="E401" s="870"/>
      <c r="F401" s="870"/>
      <c r="G401" s="153"/>
      <c r="H401" s="14"/>
      <c r="J401" s="14"/>
    </row>
    <row r="402" spans="1:10" ht="15">
      <c r="A402" s="920" t="s">
        <v>858</v>
      </c>
      <c r="B402" s="921">
        <v>4400</v>
      </c>
      <c r="C402" s="679">
        <v>0</v>
      </c>
      <c r="D402" s="360"/>
      <c r="E402" s="871"/>
      <c r="F402" s="870"/>
      <c r="G402" s="153"/>
      <c r="H402" s="14"/>
      <c r="J402" s="14"/>
    </row>
    <row r="403" spans="1:10" ht="15">
      <c r="A403" s="920" t="s">
        <v>805</v>
      </c>
      <c r="B403" s="921">
        <v>32000</v>
      </c>
      <c r="C403" s="679">
        <v>0</v>
      </c>
      <c r="D403" s="360"/>
      <c r="E403" s="871"/>
      <c r="F403" s="13"/>
      <c r="G403" s="153"/>
      <c r="H403" s="14"/>
      <c r="J403" s="14"/>
    </row>
    <row r="404" spans="1:10" ht="15">
      <c r="A404" s="920" t="s">
        <v>2583</v>
      </c>
      <c r="B404" s="921">
        <v>47380</v>
      </c>
      <c r="C404" s="679">
        <v>0</v>
      </c>
      <c r="D404" s="360"/>
      <c r="E404" s="871"/>
      <c r="F404" s="13"/>
      <c r="G404" s="153"/>
      <c r="H404" s="14"/>
      <c r="J404" s="14"/>
    </row>
    <row r="405" spans="1:10" ht="15">
      <c r="A405" s="920" t="s">
        <v>859</v>
      </c>
      <c r="B405" s="921">
        <v>8800</v>
      </c>
      <c r="C405" s="679">
        <v>0</v>
      </c>
      <c r="D405" s="360"/>
      <c r="E405" s="922"/>
      <c r="F405" s="13"/>
      <c r="G405" s="153"/>
      <c r="H405" s="14"/>
      <c r="J405" s="14"/>
    </row>
    <row r="406" spans="1:10" ht="15">
      <c r="A406" s="920" t="s">
        <v>2912</v>
      </c>
      <c r="B406" s="921">
        <v>628500</v>
      </c>
      <c r="C406" s="679">
        <v>0</v>
      </c>
      <c r="D406" s="360"/>
      <c r="E406" s="922"/>
      <c r="F406" s="13"/>
      <c r="G406" s="153"/>
      <c r="H406" s="14"/>
      <c r="J406" s="14"/>
    </row>
    <row r="407" spans="1:10" ht="15">
      <c r="A407" s="920" t="s">
        <v>2913</v>
      </c>
      <c r="B407" s="921">
        <v>6200</v>
      </c>
      <c r="C407" s="679">
        <v>0</v>
      </c>
      <c r="D407" s="360"/>
      <c r="E407" s="922"/>
      <c r="F407" s="13"/>
      <c r="G407" s="887"/>
      <c r="H407" s="14"/>
      <c r="J407" s="14"/>
    </row>
    <row r="408" spans="1:10" ht="15">
      <c r="A408" s="920" t="s">
        <v>808</v>
      </c>
      <c r="B408" s="921">
        <v>3000</v>
      </c>
      <c r="C408" s="679">
        <v>0</v>
      </c>
      <c r="D408" s="360"/>
      <c r="E408" s="922"/>
      <c r="F408" s="154"/>
      <c r="G408" s="153"/>
      <c r="H408" s="14"/>
      <c r="J408" s="14"/>
    </row>
    <row r="409" spans="1:10" ht="15">
      <c r="A409" s="920" t="s">
        <v>807</v>
      </c>
      <c r="B409" s="921">
        <v>18000</v>
      </c>
      <c r="C409" s="679">
        <v>0</v>
      </c>
      <c r="D409" s="360"/>
      <c r="E409" s="923"/>
      <c r="F409" s="13"/>
      <c r="G409" s="153"/>
      <c r="H409" s="14"/>
      <c r="J409" s="14"/>
    </row>
    <row r="410" spans="1:10" ht="15.5">
      <c r="A410" s="680" t="s">
        <v>2584</v>
      </c>
      <c r="B410" s="681">
        <f>SUM(B394:B409)</f>
        <v>1842649</v>
      </c>
      <c r="C410" s="681">
        <f>SUM(C394:C409)</f>
        <v>0</v>
      </c>
      <c r="D410" s="360"/>
      <c r="E410" s="873"/>
      <c r="F410" s="406"/>
      <c r="G410" s="153"/>
      <c r="H410" s="14"/>
      <c r="J410" s="14"/>
    </row>
    <row r="411" spans="1:10" ht="15.5">
      <c r="A411" s="924"/>
      <c r="B411" s="785"/>
      <c r="C411" s="488"/>
      <c r="D411" s="360"/>
      <c r="E411" s="873"/>
      <c r="F411" s="406"/>
      <c r="G411" s="153"/>
      <c r="H411" s="14"/>
      <c r="J411" s="14"/>
    </row>
    <row r="412" spans="1:10" ht="15.5">
      <c r="A412" s="924"/>
      <c r="B412" s="785"/>
      <c r="C412" s="488"/>
      <c r="D412" s="360"/>
      <c r="E412" s="873"/>
      <c r="F412" s="406"/>
      <c r="G412" s="153"/>
      <c r="H412" s="14"/>
      <c r="J412" s="14"/>
    </row>
    <row r="413" spans="1:10" ht="15.5">
      <c r="A413" s="1005" t="s">
        <v>2479</v>
      </c>
      <c r="B413" s="1006"/>
      <c r="C413" s="1007"/>
      <c r="D413" s="360"/>
      <c r="E413" s="873"/>
      <c r="F413" s="406"/>
      <c r="G413" s="153"/>
      <c r="H413" s="14"/>
      <c r="J413" s="14"/>
    </row>
    <row r="414" spans="1:10" ht="15">
      <c r="A414" s="293"/>
      <c r="B414" s="348" t="s">
        <v>2890</v>
      </c>
      <c r="C414" s="1016" t="s">
        <v>2891</v>
      </c>
      <c r="D414" s="360"/>
      <c r="E414" s="874"/>
      <c r="F414" s="406"/>
      <c r="G414" s="153"/>
      <c r="H414" s="14"/>
      <c r="J414" s="14"/>
    </row>
    <row r="415" spans="1:10" ht="28" customHeight="1">
      <c r="A415" s="293"/>
      <c r="B415" s="348" t="s">
        <v>3</v>
      </c>
      <c r="C415" s="1016"/>
      <c r="D415" s="869"/>
      <c r="E415" s="406"/>
      <c r="F415" s="406"/>
      <c r="G415" s="153"/>
      <c r="H415" s="14"/>
      <c r="J415" s="14"/>
    </row>
    <row r="416" spans="1:10">
      <c r="A416" s="159" t="s">
        <v>274</v>
      </c>
      <c r="B416" s="925">
        <v>15720256</v>
      </c>
      <c r="C416" s="225">
        <v>17414950</v>
      </c>
      <c r="D416" s="416"/>
      <c r="E416" s="406"/>
      <c r="F416" s="406"/>
      <c r="G416" s="153"/>
      <c r="H416" s="14"/>
      <c r="J416" s="14"/>
    </row>
    <row r="417" spans="1:10">
      <c r="A417" s="159" t="s">
        <v>275</v>
      </c>
      <c r="B417" s="351">
        <v>0</v>
      </c>
      <c r="C417" s="225">
        <v>0</v>
      </c>
      <c r="D417" s="416"/>
      <c r="E417" s="406"/>
      <c r="F417" s="406"/>
      <c r="G417" s="153"/>
      <c r="H417" s="14"/>
      <c r="J417" s="14"/>
    </row>
    <row r="418" spans="1:10" ht="15">
      <c r="A418" s="159" t="s">
        <v>276</v>
      </c>
      <c r="B418" s="351">
        <v>0</v>
      </c>
      <c r="C418" s="225">
        <v>0</v>
      </c>
      <c r="D418" s="416"/>
      <c r="E418" s="872"/>
      <c r="F418" s="406"/>
      <c r="G418" s="153"/>
      <c r="H418" s="14"/>
      <c r="J418" s="14"/>
    </row>
    <row r="419" spans="1:10" ht="15">
      <c r="A419" s="159" t="s">
        <v>277</v>
      </c>
      <c r="B419" s="351">
        <v>0</v>
      </c>
      <c r="C419" s="225">
        <v>0</v>
      </c>
      <c r="D419" s="416"/>
      <c r="E419" s="917"/>
      <c r="F419" s="406"/>
      <c r="G419" s="153"/>
      <c r="H419" s="14"/>
      <c r="J419" s="14"/>
    </row>
    <row r="420" spans="1:10" ht="17">
      <c r="A420" s="162" t="s">
        <v>42</v>
      </c>
      <c r="B420" s="357">
        <f>SUM(B416:B419)</f>
        <v>15720256</v>
      </c>
      <c r="C420" s="487">
        <f>SUM(C416:C419)</f>
        <v>17414950</v>
      </c>
      <c r="D420" s="416"/>
      <c r="E420" s="872"/>
      <c r="F420" s="406"/>
      <c r="G420" s="153"/>
      <c r="H420" s="14"/>
      <c r="J420" s="14"/>
    </row>
    <row r="421" spans="1:10" ht="16" thickBot="1">
      <c r="D421" s="416"/>
      <c r="E421" s="873"/>
      <c r="F421" s="406"/>
      <c r="G421" s="153"/>
      <c r="H421" s="14"/>
      <c r="J421" s="14"/>
    </row>
    <row r="422" spans="1:10" s="147" customFormat="1" ht="15.5">
      <c r="A422" s="1024" t="s">
        <v>2484</v>
      </c>
      <c r="B422" s="1027" t="s">
        <v>2900</v>
      </c>
      <c r="C422" s="606" t="s">
        <v>1207</v>
      </c>
      <c r="D422" s="418"/>
      <c r="E422" s="873"/>
      <c r="F422" s="406"/>
      <c r="G422" s="153"/>
    </row>
    <row r="423" spans="1:10" ht="16" thickBot="1">
      <c r="A423" s="1025"/>
      <c r="B423" s="1028"/>
      <c r="C423" s="607" t="s">
        <v>2485</v>
      </c>
      <c r="E423" s="873"/>
      <c r="F423" s="406"/>
      <c r="G423" s="153"/>
      <c r="H423" s="14"/>
      <c r="J423" s="14"/>
    </row>
    <row r="424" spans="1:10" ht="46.5" customHeight="1" thickBot="1">
      <c r="A424" s="916" t="s">
        <v>2486</v>
      </c>
      <c r="B424" s="607" t="s">
        <v>2451</v>
      </c>
      <c r="C424" s="607" t="s">
        <v>2451</v>
      </c>
      <c r="D424" s="14"/>
      <c r="E424" s="874"/>
      <c r="F424" s="406"/>
      <c r="G424" s="153"/>
      <c r="H424" s="14"/>
      <c r="J424" s="14"/>
    </row>
    <row r="425" spans="1:10" ht="16" thickBot="1">
      <c r="A425" s="597" t="s">
        <v>2914</v>
      </c>
      <c r="B425" s="613">
        <v>205406</v>
      </c>
      <c r="C425" s="613">
        <v>0</v>
      </c>
      <c r="D425" s="14"/>
      <c r="E425" s="918"/>
      <c r="F425" s="406"/>
      <c r="G425" s="153"/>
      <c r="H425" s="14"/>
      <c r="J425" s="14"/>
    </row>
    <row r="426" spans="1:10" ht="16" thickBot="1">
      <c r="A426" s="597" t="s">
        <v>2566</v>
      </c>
      <c r="B426" s="613">
        <v>300000</v>
      </c>
      <c r="C426" s="613">
        <v>0</v>
      </c>
      <c r="D426" s="14"/>
      <c r="E426" s="918"/>
      <c r="F426" s="406"/>
      <c r="G426" s="153"/>
      <c r="H426" s="14"/>
      <c r="J426" s="14"/>
    </row>
    <row r="427" spans="1:10" ht="16" thickBot="1">
      <c r="A427" s="608" t="s">
        <v>2489</v>
      </c>
      <c r="B427" s="613">
        <v>650000</v>
      </c>
      <c r="C427" s="613">
        <v>0</v>
      </c>
      <c r="D427" s="14"/>
      <c r="E427" s="918"/>
      <c r="F427" s="406"/>
      <c r="G427" s="153"/>
      <c r="H427" s="14"/>
      <c r="J427" s="14"/>
    </row>
    <row r="428" spans="1:10" ht="16" thickBot="1">
      <c r="A428" s="608" t="s">
        <v>2490</v>
      </c>
      <c r="B428" s="613">
        <v>5815450</v>
      </c>
      <c r="C428" s="613">
        <v>0</v>
      </c>
      <c r="D428" s="14"/>
      <c r="E428" s="918"/>
      <c r="F428" s="406"/>
      <c r="G428" s="153"/>
      <c r="H428" s="14"/>
      <c r="J428" s="14"/>
    </row>
    <row r="429" spans="1:10" ht="31.5" thickBot="1">
      <c r="A429" s="608" t="s">
        <v>2491</v>
      </c>
      <c r="B429" s="613">
        <v>700000</v>
      </c>
      <c r="C429" s="613">
        <v>0</v>
      </c>
      <c r="D429" s="14"/>
      <c r="E429" s="1035"/>
      <c r="F429" s="875"/>
      <c r="G429" s="887"/>
      <c r="H429" s="14"/>
      <c r="J429" s="14"/>
    </row>
    <row r="430" spans="1:10" ht="16" thickBot="1">
      <c r="A430" s="608" t="s">
        <v>2481</v>
      </c>
      <c r="B430" s="613">
        <v>150000</v>
      </c>
      <c r="C430" s="613">
        <v>0</v>
      </c>
      <c r="D430" s="14"/>
      <c r="E430" s="1035"/>
      <c r="F430" s="406"/>
      <c r="G430" s="887"/>
      <c r="H430" s="14"/>
      <c r="J430" s="14"/>
    </row>
    <row r="431" spans="1:10" ht="16" thickBot="1">
      <c r="A431" s="608" t="s">
        <v>2482</v>
      </c>
      <c r="B431" s="613">
        <v>1463800</v>
      </c>
      <c r="C431" s="613">
        <v>0</v>
      </c>
      <c r="D431" s="14"/>
      <c r="E431" s="876"/>
      <c r="F431" s="406"/>
      <c r="G431" s="153"/>
      <c r="H431" s="14"/>
      <c r="J431" s="14"/>
    </row>
    <row r="432" spans="1:10" ht="16" thickBot="1">
      <c r="A432" s="608" t="s">
        <v>2885</v>
      </c>
      <c r="B432" s="613">
        <v>500000</v>
      </c>
      <c r="C432" s="613">
        <v>17414950</v>
      </c>
      <c r="D432" s="14"/>
      <c r="E432" s="877"/>
      <c r="F432" s="406"/>
      <c r="G432" s="153"/>
      <c r="H432" s="14"/>
      <c r="J432" s="14"/>
    </row>
    <row r="433" spans="1:10" ht="16" thickBot="1">
      <c r="A433" s="608" t="s">
        <v>2564</v>
      </c>
      <c r="B433" s="613">
        <v>3391700</v>
      </c>
      <c r="C433" s="613">
        <v>0</v>
      </c>
      <c r="D433" s="14"/>
      <c r="E433" s="878"/>
      <c r="F433" s="406"/>
      <c r="G433" s="267"/>
      <c r="H433" s="14"/>
      <c r="J433" s="14"/>
    </row>
    <row r="434" spans="1:10" ht="16" thickBot="1">
      <c r="A434" s="608" t="s">
        <v>2915</v>
      </c>
      <c r="B434" s="613">
        <v>1066000</v>
      </c>
      <c r="C434" s="613"/>
      <c r="D434" s="14"/>
      <c r="E434" s="878"/>
      <c r="F434" s="406"/>
      <c r="G434" s="267"/>
      <c r="H434" s="14"/>
      <c r="J434" s="14"/>
    </row>
    <row r="435" spans="1:10" ht="16" thickBot="1">
      <c r="A435" s="608" t="s">
        <v>2557</v>
      </c>
      <c r="B435" s="613">
        <v>1477900</v>
      </c>
      <c r="C435" s="613" t="s">
        <v>2488</v>
      </c>
      <c r="D435" s="14"/>
      <c r="E435" s="918"/>
      <c r="F435" s="406"/>
      <c r="G435" s="153"/>
      <c r="H435" s="14"/>
      <c r="J435" s="14"/>
    </row>
    <row r="436" spans="1:10" ht="16" thickBot="1">
      <c r="A436" s="609" t="s">
        <v>2492</v>
      </c>
      <c r="B436" s="614">
        <f>SUM(B425:B435)</f>
        <v>15720256</v>
      </c>
      <c r="C436" s="611">
        <f>SUM(C425:C435)</f>
        <v>17414950</v>
      </c>
      <c r="D436" s="14"/>
      <c r="E436" s="406"/>
      <c r="F436" s="406"/>
      <c r="G436" s="153"/>
      <c r="H436" s="14"/>
      <c r="J436" s="14"/>
    </row>
    <row r="437" spans="1:10" ht="16" thickBot="1">
      <c r="A437" s="609" t="s">
        <v>2493</v>
      </c>
      <c r="B437" s="614">
        <v>0</v>
      </c>
      <c r="C437" s="611">
        <v>0</v>
      </c>
      <c r="D437" s="14"/>
      <c r="E437" s="14"/>
      <c r="F437" s="406"/>
      <c r="G437" s="153"/>
      <c r="H437" s="14"/>
      <c r="J437" s="14"/>
    </row>
    <row r="438" spans="1:10" ht="16" thickBot="1">
      <c r="A438" s="608"/>
      <c r="B438" s="616">
        <v>0</v>
      </c>
      <c r="C438" s="613">
        <v>0</v>
      </c>
      <c r="D438" s="14"/>
      <c r="E438" s="14"/>
      <c r="F438" s="14"/>
      <c r="G438" s="153"/>
      <c r="H438" s="14"/>
      <c r="J438" s="14"/>
    </row>
    <row r="439" spans="1:10" ht="16" thickBot="1">
      <c r="A439" s="610" t="s">
        <v>2492</v>
      </c>
      <c r="B439" s="616">
        <f>SUM(B437:B438)</f>
        <v>0</v>
      </c>
      <c r="C439" s="614">
        <v>0</v>
      </c>
      <c r="D439" s="14"/>
      <c r="E439" s="14"/>
      <c r="F439" s="14"/>
      <c r="G439" s="153"/>
      <c r="H439" s="14"/>
      <c r="J439" s="14"/>
    </row>
    <row r="440" spans="1:10" ht="16" thickBot="1">
      <c r="A440" s="610" t="s">
        <v>2494</v>
      </c>
      <c r="B440" s="615">
        <f>B439+B436</f>
        <v>15720256</v>
      </c>
      <c r="C440" s="612">
        <f>C439+C436</f>
        <v>17414950</v>
      </c>
      <c r="D440" s="14"/>
      <c r="E440" s="14"/>
      <c r="F440" s="14"/>
      <c r="G440" s="153"/>
      <c r="H440" s="14"/>
      <c r="J440" s="14"/>
    </row>
    <row r="441" spans="1:10">
      <c r="A441" s="14"/>
      <c r="B441" s="14"/>
      <c r="C441" s="14"/>
      <c r="D441" s="14"/>
      <c r="E441" s="14"/>
      <c r="F441" s="14"/>
      <c r="G441" s="153"/>
      <c r="H441" s="14"/>
      <c r="J441" s="14"/>
    </row>
    <row r="442" spans="1:10">
      <c r="A442" s="292" t="s">
        <v>2495</v>
      </c>
      <c r="B442" s="142"/>
      <c r="C442" s="416"/>
      <c r="D442" s="14"/>
      <c r="E442" s="14"/>
      <c r="F442" s="14"/>
      <c r="G442" s="153"/>
      <c r="H442" s="14"/>
      <c r="J442" s="14"/>
    </row>
    <row r="443" spans="1:10">
      <c r="A443" s="307"/>
      <c r="B443" s="142"/>
      <c r="C443" s="416"/>
      <c r="D443" s="14"/>
      <c r="E443" s="14"/>
      <c r="F443" s="14"/>
      <c r="G443" s="153"/>
      <c r="H443" s="14"/>
      <c r="J443" s="14"/>
    </row>
    <row r="444" spans="1:10">
      <c r="A444" s="293"/>
      <c r="B444" s="348" t="s">
        <v>2890</v>
      </c>
      <c r="C444" s="1016" t="s">
        <v>2891</v>
      </c>
      <c r="D444" s="142"/>
      <c r="E444" s="14"/>
      <c r="F444" s="14"/>
      <c r="G444" s="153"/>
      <c r="H444" s="14"/>
      <c r="J444" s="14"/>
    </row>
    <row r="445" spans="1:10">
      <c r="A445" s="293"/>
      <c r="B445" s="348" t="s">
        <v>3</v>
      </c>
      <c r="C445" s="1016"/>
      <c r="D445" s="142"/>
      <c r="E445" s="14"/>
      <c r="F445" s="14"/>
      <c r="G445" s="895"/>
      <c r="H445" s="14"/>
      <c r="J445" s="14"/>
    </row>
    <row r="446" spans="1:10">
      <c r="A446" s="299" t="s">
        <v>288</v>
      </c>
      <c r="B446" s="926">
        <v>12875898.4</v>
      </c>
      <c r="C446" s="417">
        <v>913951.65</v>
      </c>
      <c r="D446" s="416"/>
      <c r="E446" s="14"/>
      <c r="F446" s="14"/>
      <c r="G446" s="895"/>
      <c r="H446" s="14"/>
      <c r="J446" s="14"/>
    </row>
    <row r="447" spans="1:10" ht="17">
      <c r="A447" s="162" t="s">
        <v>42</v>
      </c>
      <c r="B447" s="357">
        <f>SUM(B446)</f>
        <v>12875898.4</v>
      </c>
      <c r="C447" s="487">
        <f t="shared" ref="C447" si="0">SUM(C446)</f>
        <v>913951.65</v>
      </c>
      <c r="D447" s="416"/>
      <c r="E447" s="14"/>
      <c r="F447" s="14"/>
      <c r="G447" s="896"/>
      <c r="H447" s="14"/>
      <c r="J447" s="14"/>
    </row>
    <row r="448" spans="1:10" s="265" customFormat="1">
      <c r="A448" s="232"/>
      <c r="B448" s="353"/>
      <c r="C448" s="414"/>
      <c r="D448" s="419"/>
      <c r="E448" s="147"/>
      <c r="F448" s="14"/>
      <c r="G448" s="896"/>
    </row>
    <row r="449" spans="1:10" s="265" customFormat="1">
      <c r="A449" s="1031" t="s">
        <v>2496</v>
      </c>
      <c r="B449" s="1031"/>
      <c r="C449" s="1031"/>
      <c r="D449" s="419"/>
      <c r="F449" s="892"/>
      <c r="G449" s="897"/>
    </row>
    <row r="450" spans="1:10">
      <c r="A450" s="293"/>
      <c r="B450" s="348" t="s">
        <v>2890</v>
      </c>
      <c r="C450" s="1016" t="s">
        <v>2891</v>
      </c>
      <c r="D450" s="414"/>
      <c r="E450" s="14"/>
      <c r="F450" s="153"/>
      <c r="G450" s="896"/>
      <c r="H450" s="14"/>
      <c r="J450" s="14"/>
    </row>
    <row r="451" spans="1:10" ht="28" customHeight="1">
      <c r="A451" s="293"/>
      <c r="B451" s="348" t="s">
        <v>3</v>
      </c>
      <c r="C451" s="1016"/>
      <c r="D451" s="416"/>
      <c r="E451" s="14"/>
      <c r="F451" s="153"/>
      <c r="G451" s="896"/>
      <c r="H451" s="14"/>
      <c r="J451" s="14"/>
    </row>
    <row r="452" spans="1:10">
      <c r="A452" s="159" t="s">
        <v>290</v>
      </c>
      <c r="B452" s="931">
        <v>558605994</v>
      </c>
      <c r="C452" s="932">
        <f>1103675144.55-176177374</f>
        <v>927497770.54999995</v>
      </c>
      <c r="D452" s="416"/>
      <c r="E452" s="14"/>
      <c r="F452" s="153"/>
      <c r="G452" s="896"/>
      <c r="H452" s="14"/>
      <c r="J452" s="14"/>
    </row>
    <row r="453" spans="1:10">
      <c r="A453" s="159" t="s">
        <v>291</v>
      </c>
      <c r="B453" s="807">
        <v>648061</v>
      </c>
      <c r="C453" s="489">
        <v>137630</v>
      </c>
      <c r="D453" s="416"/>
      <c r="E453" s="14"/>
      <c r="F453" s="153"/>
      <c r="G453" s="896"/>
      <c r="H453" s="14"/>
      <c r="J453" s="14"/>
    </row>
    <row r="454" spans="1:10">
      <c r="A454" s="159" t="s">
        <v>292</v>
      </c>
      <c r="B454" s="931">
        <v>1971800</v>
      </c>
      <c r="C454" s="933">
        <v>4966920</v>
      </c>
      <c r="D454" s="416"/>
      <c r="E454" s="14"/>
      <c r="F454" s="14"/>
      <c r="G454" s="896"/>
      <c r="H454" s="14"/>
      <c r="J454" s="14"/>
    </row>
    <row r="455" spans="1:10">
      <c r="A455" s="159" t="s">
        <v>293</v>
      </c>
      <c r="B455" s="931">
        <v>-3606858</v>
      </c>
      <c r="C455" s="489">
        <v>-5159836.0999999996</v>
      </c>
      <c r="D455" s="416"/>
      <c r="E455" s="14"/>
      <c r="F455" s="14"/>
      <c r="G455" s="896"/>
      <c r="H455" s="14"/>
      <c r="J455" s="14"/>
    </row>
    <row r="456" spans="1:10" ht="17">
      <c r="A456" s="162" t="s">
        <v>42</v>
      </c>
      <c r="B456" s="357">
        <f>SUM(B452:B455)</f>
        <v>557618997</v>
      </c>
      <c r="C456" s="487">
        <f>SUM(C452:C455)</f>
        <v>927442484.44999993</v>
      </c>
      <c r="D456" s="416"/>
      <c r="E456" s="147"/>
      <c r="F456" s="14"/>
      <c r="G456" s="896"/>
      <c r="H456" s="14"/>
      <c r="J456" s="14"/>
    </row>
    <row r="457" spans="1:10">
      <c r="A457" s="308" t="s">
        <v>294</v>
      </c>
      <c r="B457" s="366"/>
      <c r="C457" s="806"/>
      <c r="D457" s="416"/>
      <c r="E457" s="14"/>
      <c r="F457" s="147"/>
      <c r="G457" s="896"/>
      <c r="H457" s="14"/>
      <c r="J457" s="14"/>
    </row>
    <row r="458" spans="1:10">
      <c r="A458" s="309" t="s">
        <v>2503</v>
      </c>
      <c r="B458" s="366"/>
      <c r="C458" s="490"/>
      <c r="D458" s="416"/>
      <c r="E458" s="14"/>
      <c r="F458" s="14"/>
      <c r="G458" s="896"/>
      <c r="H458" s="14"/>
      <c r="J458" s="14"/>
    </row>
    <row r="459" spans="1:10" s="148" customFormat="1">
      <c r="A459" s="310" t="s">
        <v>295</v>
      </c>
      <c r="B459" s="367" t="s">
        <v>829</v>
      </c>
      <c r="C459" s="409" t="s">
        <v>863</v>
      </c>
      <c r="D459" s="409" t="s">
        <v>2890</v>
      </c>
      <c r="E459" s="14"/>
      <c r="F459" s="14"/>
      <c r="G459" s="896"/>
      <c r="H459" s="190"/>
    </row>
    <row r="460" spans="1:10" s="148" customFormat="1" ht="42">
      <c r="A460" s="311"/>
      <c r="B460" s="367" t="s">
        <v>2901</v>
      </c>
      <c r="C460" s="409" t="s">
        <v>2902</v>
      </c>
      <c r="D460" s="409" t="s">
        <v>2887</v>
      </c>
      <c r="E460" s="14"/>
      <c r="F460" s="14"/>
      <c r="G460" s="896"/>
      <c r="H460" s="190"/>
    </row>
    <row r="461" spans="1:10" s="148" customFormat="1">
      <c r="A461" s="303" t="s">
        <v>860</v>
      </c>
      <c r="B461" s="556">
        <v>558605994</v>
      </c>
      <c r="C461" s="556">
        <v>0</v>
      </c>
      <c r="D461" s="364">
        <f>B461+C461</f>
        <v>558605994</v>
      </c>
      <c r="E461" s="14"/>
      <c r="F461" s="14"/>
      <c r="G461" s="896"/>
    </row>
    <row r="462" spans="1:10" s="148" customFormat="1">
      <c r="A462" s="312" t="s">
        <v>861</v>
      </c>
      <c r="B462" s="556">
        <v>648061</v>
      </c>
      <c r="C462" s="556">
        <v>0</v>
      </c>
      <c r="D462" s="364">
        <f t="shared" ref="D462:D464" si="1">B462+C462</f>
        <v>648061</v>
      </c>
      <c r="E462" s="14"/>
      <c r="F462" s="14"/>
      <c r="G462" s="896"/>
    </row>
    <row r="463" spans="1:10" s="30" customFormat="1">
      <c r="A463" s="312" t="s">
        <v>293</v>
      </c>
      <c r="B463" s="556">
        <v>1971800</v>
      </c>
      <c r="C463" s="556">
        <v>0</v>
      </c>
      <c r="D463" s="364">
        <f t="shared" si="1"/>
        <v>1971800</v>
      </c>
      <c r="E463" s="14"/>
      <c r="F463" s="14"/>
      <c r="G463" s="896"/>
    </row>
    <row r="464" spans="1:10" s="148" customFormat="1">
      <c r="A464" s="312" t="s">
        <v>862</v>
      </c>
      <c r="B464" s="556">
        <v>-3606858</v>
      </c>
      <c r="C464" s="556">
        <v>0</v>
      </c>
      <c r="D464" s="364">
        <f t="shared" si="1"/>
        <v>-3606858</v>
      </c>
      <c r="E464" s="14"/>
      <c r="F464" s="14"/>
      <c r="G464" s="896"/>
    </row>
    <row r="465" spans="1:7" s="148" customFormat="1">
      <c r="A465" s="312" t="s">
        <v>1037</v>
      </c>
      <c r="B465" s="556">
        <v>0</v>
      </c>
      <c r="C465" s="556">
        <f>B204</f>
        <v>1580505.7</v>
      </c>
      <c r="D465" s="364">
        <v>0</v>
      </c>
      <c r="E465" s="14"/>
      <c r="F465" s="14"/>
      <c r="G465" s="896"/>
    </row>
    <row r="466" spans="1:7" s="148" customFormat="1">
      <c r="A466" s="313"/>
      <c r="B466" s="365">
        <f>SUM(B461:B465)</f>
        <v>557618997</v>
      </c>
      <c r="C466" s="365">
        <f t="shared" ref="C466:D466" si="2">SUM(C461:C465)</f>
        <v>1580505.7</v>
      </c>
      <c r="D466" s="365">
        <f t="shared" si="2"/>
        <v>557618997</v>
      </c>
      <c r="E466" s="14"/>
      <c r="F466" s="14"/>
      <c r="G466" s="896"/>
    </row>
    <row r="467" spans="1:7" s="148" customFormat="1">
      <c r="B467" s="617"/>
      <c r="C467" s="617"/>
      <c r="E467" s="14"/>
      <c r="F467" s="14"/>
      <c r="G467" s="896"/>
    </row>
    <row r="468" spans="1:7" s="148" customFormat="1">
      <c r="A468" s="1033" t="s">
        <v>2502</v>
      </c>
      <c r="B468" s="1033"/>
      <c r="C468" s="1033"/>
      <c r="E468" s="14"/>
      <c r="F468" s="14"/>
      <c r="G468" s="896"/>
    </row>
    <row r="469" spans="1:7" s="148" customFormat="1" ht="28">
      <c r="A469" s="1032" t="s">
        <v>2497</v>
      </c>
      <c r="B469" s="348" t="s">
        <v>2890</v>
      </c>
      <c r="C469" s="914" t="s">
        <v>2891</v>
      </c>
      <c r="D469" s="617"/>
      <c r="E469" s="14"/>
      <c r="F469" s="14"/>
      <c r="G469" s="896"/>
    </row>
    <row r="470" spans="1:7" s="148" customFormat="1">
      <c r="A470" s="1032"/>
      <c r="B470" s="348" t="s">
        <v>3</v>
      </c>
      <c r="C470" s="914" t="s">
        <v>3</v>
      </c>
      <c r="D470" s="617"/>
      <c r="E470" s="14"/>
      <c r="F470" s="14"/>
      <c r="G470" s="896"/>
    </row>
    <row r="471" spans="1:7" s="148" customFormat="1" ht="34">
      <c r="A471" s="222" t="s">
        <v>2498</v>
      </c>
      <c r="B471" s="602">
        <v>1971800</v>
      </c>
      <c r="C471" s="602">
        <f>C454</f>
        <v>4966920</v>
      </c>
      <c r="D471" s="617"/>
      <c r="E471" s="14"/>
      <c r="F471" s="14"/>
      <c r="G471" s="896"/>
    </row>
    <row r="472" spans="1:7" s="148" customFormat="1" ht="31">
      <c r="A472" s="222" t="s">
        <v>2903</v>
      </c>
      <c r="B472" s="783">
        <f>B420</f>
        <v>15720256</v>
      </c>
      <c r="C472" s="602">
        <v>17414950</v>
      </c>
      <c r="D472" s="617"/>
      <c r="E472" s="439"/>
      <c r="F472" s="151"/>
      <c r="G472" s="887"/>
    </row>
    <row r="473" spans="1:7" s="148" customFormat="1" ht="31">
      <c r="A473" s="222" t="s">
        <v>2501</v>
      </c>
      <c r="B473" s="599">
        <f>B472-B471</f>
        <v>13748456</v>
      </c>
      <c r="C473" s="599">
        <f>C472-C471</f>
        <v>12448030</v>
      </c>
      <c r="D473" s="617"/>
      <c r="E473" s="439"/>
      <c r="F473" s="151"/>
      <c r="G473" s="326"/>
    </row>
    <row r="474" spans="1:7" s="148" customFormat="1" ht="15.5">
      <c r="A474" s="618"/>
      <c r="B474" s="619"/>
      <c r="C474" s="619"/>
      <c r="D474" s="617"/>
      <c r="E474" s="14"/>
      <c r="F474" s="14"/>
      <c r="G474" s="153"/>
    </row>
    <row r="475" spans="1:7" s="148" customFormat="1">
      <c r="A475" s="1033" t="s">
        <v>2504</v>
      </c>
      <c r="B475" s="1033"/>
      <c r="C475" s="1033"/>
      <c r="D475" s="617"/>
      <c r="E475" s="14"/>
      <c r="F475" s="14"/>
      <c r="G475" s="153"/>
    </row>
    <row r="476" spans="1:7" s="148" customFormat="1" ht="28">
      <c r="A476" s="1032" t="s">
        <v>2497</v>
      </c>
      <c r="B476" s="348" t="s">
        <v>2890</v>
      </c>
      <c r="C476" s="914" t="s">
        <v>2891</v>
      </c>
      <c r="D476" s="617"/>
      <c r="E476" s="14"/>
      <c r="F476" s="14"/>
      <c r="G476" s="153"/>
    </row>
    <row r="477" spans="1:7" s="148" customFormat="1" ht="15" customHeight="1">
      <c r="A477" s="1032"/>
      <c r="B477" s="348" t="s">
        <v>3</v>
      </c>
      <c r="C477" s="914" t="s">
        <v>3</v>
      </c>
      <c r="D477" s="617"/>
      <c r="E477" s="147"/>
      <c r="F477" s="147"/>
      <c r="G477" s="153"/>
    </row>
    <row r="478" spans="1:7" s="148" customFormat="1" ht="34">
      <c r="A478" s="222" t="s">
        <v>2499</v>
      </c>
      <c r="B478" s="602">
        <v>3606858</v>
      </c>
      <c r="C478" s="602">
        <f>-C455</f>
        <v>5159836.0999999996</v>
      </c>
      <c r="D478" s="617"/>
      <c r="E478" s="153"/>
      <c r="F478" s="14"/>
      <c r="G478" s="153"/>
    </row>
    <row r="479" spans="1:7" s="148" customFormat="1" ht="31">
      <c r="A479" s="222" t="s">
        <v>2904</v>
      </c>
      <c r="B479" s="556">
        <v>12875898.4</v>
      </c>
      <c r="C479" s="602">
        <v>913952</v>
      </c>
      <c r="D479" s="617"/>
      <c r="E479" s="153"/>
      <c r="F479" s="14"/>
      <c r="G479" s="164"/>
    </row>
    <row r="480" spans="1:7" s="148" customFormat="1" ht="31">
      <c r="A480" s="222" t="s">
        <v>2500</v>
      </c>
      <c r="B480" s="599">
        <f>B479-B478</f>
        <v>9269040.4000000004</v>
      </c>
      <c r="C480" s="599">
        <f>C479-C478</f>
        <v>-4245884.0999999996</v>
      </c>
      <c r="D480" s="617"/>
      <c r="E480" s="153"/>
      <c r="F480" s="14"/>
      <c r="G480" s="153"/>
    </row>
    <row r="481" spans="1:10" s="148" customFormat="1" ht="15.5">
      <c r="A481" s="618"/>
      <c r="B481" s="619"/>
      <c r="C481" s="619"/>
      <c r="D481" s="617"/>
      <c r="E481" s="153"/>
      <c r="F481" s="14"/>
      <c r="G481" s="153"/>
    </row>
    <row r="482" spans="1:10" s="148" customFormat="1" ht="15.5">
      <c r="A482" s="618"/>
      <c r="B482" s="619"/>
      <c r="C482" s="619"/>
      <c r="D482" s="617"/>
      <c r="E482" s="153"/>
      <c r="F482" s="14"/>
      <c r="G482" s="150"/>
    </row>
    <row r="483" spans="1:10" s="148" customFormat="1" ht="15.5">
      <c r="A483" s="618"/>
      <c r="B483" s="619"/>
      <c r="C483" s="619"/>
      <c r="D483" s="617"/>
      <c r="E483" s="153"/>
      <c r="F483" s="14"/>
      <c r="G483" s="150"/>
    </row>
    <row r="484" spans="1:10" s="886" customFormat="1" ht="28">
      <c r="A484" s="881" t="s">
        <v>296</v>
      </c>
      <c r="B484" s="882"/>
      <c r="C484" s="883"/>
      <c r="D484" s="905"/>
      <c r="E484" s="884"/>
      <c r="F484" s="885"/>
      <c r="G484" s="906"/>
    </row>
    <row r="485" spans="1:10" s="148" customFormat="1" ht="28">
      <c r="A485" s="292" t="s">
        <v>297</v>
      </c>
      <c r="B485" s="244"/>
      <c r="C485" s="422"/>
      <c r="D485" s="617"/>
      <c r="E485" s="153"/>
      <c r="F485" s="14"/>
      <c r="G485" s="150"/>
    </row>
    <row r="486" spans="1:10" ht="28">
      <c r="A486" s="1002"/>
      <c r="B486" s="915" t="s">
        <v>829</v>
      </c>
      <c r="C486" s="1020" t="s">
        <v>3040</v>
      </c>
      <c r="D486" s="1003" t="s">
        <v>3041</v>
      </c>
      <c r="E486" s="912" t="s">
        <v>2521</v>
      </c>
      <c r="F486" s="912" t="s">
        <v>2522</v>
      </c>
      <c r="G486" s="153"/>
      <c r="H486" s="14"/>
      <c r="J486" s="14"/>
    </row>
    <row r="487" spans="1:10">
      <c r="A487" s="1002"/>
      <c r="B487" s="915" t="s">
        <v>2888</v>
      </c>
      <c r="C487" s="1020"/>
      <c r="D487" s="1004"/>
      <c r="E487" s="912"/>
      <c r="F487" s="912" t="s">
        <v>2523</v>
      </c>
      <c r="G487" s="153"/>
      <c r="H487" s="14"/>
      <c r="J487" s="14"/>
    </row>
    <row r="488" spans="1:10" ht="14" customHeight="1">
      <c r="A488" s="912" t="s">
        <v>7</v>
      </c>
      <c r="B488" s="915" t="s">
        <v>3</v>
      </c>
      <c r="C488" s="915" t="s">
        <v>3</v>
      </c>
      <c r="D488" s="797" t="s">
        <v>3</v>
      </c>
      <c r="E488" s="797" t="s">
        <v>3</v>
      </c>
      <c r="F488" s="797" t="s">
        <v>3</v>
      </c>
      <c r="G488" s="153"/>
      <c r="H488" s="14"/>
      <c r="J488" s="14"/>
    </row>
    <row r="489" spans="1:10">
      <c r="A489" s="159" t="s">
        <v>298</v>
      </c>
      <c r="B489" s="784">
        <v>240807325.63000003</v>
      </c>
      <c r="C489" s="784">
        <v>23991118</v>
      </c>
      <c r="D489" s="784">
        <v>19219197.109999999</v>
      </c>
      <c r="E489" s="784">
        <v>23615494.079999998</v>
      </c>
      <c r="F489" s="784">
        <f>B489-C489-D489-E489</f>
        <v>173981516.44000006</v>
      </c>
      <c r="G489" s="153"/>
      <c r="H489" s="217"/>
      <c r="J489" s="14"/>
    </row>
    <row r="490" spans="1:10">
      <c r="A490" s="159" t="s">
        <v>299</v>
      </c>
      <c r="B490" s="785">
        <v>457379090.72000003</v>
      </c>
      <c r="C490" s="784">
        <v>83928540</v>
      </c>
      <c r="D490" s="784">
        <v>74677800</v>
      </c>
      <c r="E490" s="784">
        <v>96347492.5</v>
      </c>
      <c r="F490" s="784">
        <f t="shared" ref="F490:F491" si="3">B490-C490-D490-E490</f>
        <v>202425258.22000003</v>
      </c>
      <c r="G490" s="149"/>
      <c r="H490" s="14"/>
      <c r="J490" s="14"/>
    </row>
    <row r="491" spans="1:10">
      <c r="A491" s="159" t="s">
        <v>300</v>
      </c>
      <c r="B491" s="785">
        <v>735760064.05000007</v>
      </c>
      <c r="C491" s="784">
        <v>34113090</v>
      </c>
      <c r="D491" s="784">
        <v>81719804.600000009</v>
      </c>
      <c r="E491" s="784">
        <v>135375593.80000001</v>
      </c>
      <c r="F491" s="784">
        <f t="shared" si="3"/>
        <v>484551575.65000004</v>
      </c>
      <c r="G491" s="149"/>
      <c r="H491" s="14"/>
      <c r="J491" s="14"/>
    </row>
    <row r="492" spans="1:10">
      <c r="A492" s="159" t="s">
        <v>301</v>
      </c>
      <c r="B492" s="785">
        <v>336207693.49999976</v>
      </c>
      <c r="C492" s="784">
        <v>8863666</v>
      </c>
      <c r="D492" s="784">
        <v>96342223</v>
      </c>
      <c r="E492" s="784">
        <v>26100796</v>
      </c>
      <c r="F492" s="784">
        <f>B492-C492-D492-E492</f>
        <v>204901008.49999976</v>
      </c>
      <c r="H492" s="14"/>
      <c r="J492" s="14"/>
    </row>
    <row r="493" spans="1:10">
      <c r="A493" s="162" t="s">
        <v>42</v>
      </c>
      <c r="B493" s="879">
        <f>SUM(B489:B492)</f>
        <v>1770154173.8999999</v>
      </c>
      <c r="C493" s="879">
        <f>SUM(C489:C492)</f>
        <v>150896414</v>
      </c>
      <c r="D493" s="787">
        <f t="shared" ref="D493:E493" si="4">SUM(D489:D492)</f>
        <v>271959024.71000004</v>
      </c>
      <c r="E493" s="787">
        <f t="shared" si="4"/>
        <v>281439376.38</v>
      </c>
      <c r="F493" s="787">
        <f>SUM(F489:F492)</f>
        <v>1065859358.8099999</v>
      </c>
      <c r="H493" s="147"/>
      <c r="J493" s="14"/>
    </row>
    <row r="494" spans="1:10">
      <c r="H494" s="14"/>
      <c r="J494" s="14"/>
    </row>
    <row r="495" spans="1:10">
      <c r="B495" s="151">
        <v>1770154173.8999999</v>
      </c>
      <c r="C495" s="360">
        <v>150896414</v>
      </c>
      <c r="D495" s="151">
        <v>271959024.71000004</v>
      </c>
      <c r="E495" s="439">
        <v>281439376.38</v>
      </c>
      <c r="F495" s="151">
        <v>1065859358.8099999</v>
      </c>
      <c r="G495" s="150">
        <v>204501008.5</v>
      </c>
      <c r="H495" s="14"/>
      <c r="J495" s="14"/>
    </row>
    <row r="496" spans="1:10">
      <c r="A496" s="156" t="s">
        <v>2509</v>
      </c>
      <c r="F496" s="151">
        <f>F495-F493</f>
        <v>0</v>
      </c>
      <c r="G496" s="150">
        <f>G495-F492</f>
        <v>-399999.99999976158</v>
      </c>
      <c r="H496" s="14"/>
      <c r="J496" s="14"/>
    </row>
    <row r="497" spans="1:10">
      <c r="A497" s="1002"/>
      <c r="B497" s="915" t="s">
        <v>829</v>
      </c>
      <c r="C497" s="1002" t="s">
        <v>831</v>
      </c>
      <c r="D497" s="1002" t="s">
        <v>832</v>
      </c>
      <c r="H497" s="142"/>
      <c r="J497" s="14"/>
    </row>
    <row r="498" spans="1:10">
      <c r="A498" s="1002"/>
      <c r="B498" s="912" t="s">
        <v>830</v>
      </c>
      <c r="C498" s="1002"/>
      <c r="D498" s="1002"/>
      <c r="F498" s="406"/>
      <c r="G498" s="898"/>
      <c r="H498" s="142"/>
      <c r="J498" s="14"/>
    </row>
    <row r="499" spans="1:10" ht="15" customHeight="1">
      <c r="A499" s="912" t="s">
        <v>7</v>
      </c>
      <c r="B499" s="912" t="s">
        <v>3</v>
      </c>
      <c r="C499" s="912" t="s">
        <v>3</v>
      </c>
      <c r="D499" s="912" t="s">
        <v>3</v>
      </c>
      <c r="F499" s="280"/>
      <c r="G499" s="899"/>
      <c r="H499" s="142"/>
      <c r="J499" s="14"/>
    </row>
    <row r="500" spans="1:10">
      <c r="A500" s="159" t="s">
        <v>2505</v>
      </c>
      <c r="B500" s="786">
        <v>0</v>
      </c>
      <c r="C500" s="786">
        <v>0</v>
      </c>
      <c r="D500" s="786">
        <v>0</v>
      </c>
      <c r="F500" s="280"/>
      <c r="G500" s="900"/>
      <c r="H500" s="142"/>
      <c r="J500" s="14"/>
    </row>
    <row r="501" spans="1:10">
      <c r="A501" s="159" t="s">
        <v>2506</v>
      </c>
      <c r="B501" s="786">
        <v>0</v>
      </c>
      <c r="C501" s="786">
        <v>0</v>
      </c>
      <c r="D501" s="786">
        <v>0</v>
      </c>
      <c r="F501" s="280"/>
      <c r="G501" s="899"/>
      <c r="H501" s="142"/>
      <c r="J501" s="14"/>
    </row>
    <row r="502" spans="1:10">
      <c r="A502" s="159" t="s">
        <v>2507</v>
      </c>
      <c r="B502" s="786">
        <v>0</v>
      </c>
      <c r="C502" s="786">
        <v>0</v>
      </c>
      <c r="D502" s="786">
        <v>0</v>
      </c>
      <c r="F502" s="280"/>
      <c r="G502" s="899"/>
      <c r="H502" s="142"/>
      <c r="J502" s="14"/>
    </row>
    <row r="503" spans="1:10">
      <c r="A503" s="159" t="s">
        <v>2508</v>
      </c>
      <c r="B503" s="786">
        <v>0</v>
      </c>
      <c r="C503" s="786">
        <v>0</v>
      </c>
      <c r="D503" s="786">
        <v>0</v>
      </c>
      <c r="F503" s="280"/>
      <c r="G503" s="900"/>
      <c r="H503" s="142"/>
      <c r="J503" s="14"/>
    </row>
    <row r="504" spans="1:10">
      <c r="A504" s="162" t="s">
        <v>42</v>
      </c>
      <c r="B504" s="788">
        <f>SUM(B500:B503)</f>
        <v>0</v>
      </c>
      <c r="C504" s="788">
        <f t="shared" ref="C504:D504" si="5">SUM(C500:C503)</f>
        <v>0</v>
      </c>
      <c r="D504" s="788">
        <f t="shared" si="5"/>
        <v>0</v>
      </c>
      <c r="F504" s="280"/>
      <c r="G504" s="899"/>
      <c r="H504" s="142"/>
      <c r="J504" s="14"/>
    </row>
    <row r="505" spans="1:10">
      <c r="F505" s="280"/>
      <c r="G505" s="899"/>
      <c r="H505" s="142"/>
      <c r="J505" s="14"/>
    </row>
    <row r="506" spans="1:10">
      <c r="F506" s="280"/>
      <c r="G506" s="899"/>
      <c r="H506" s="142"/>
      <c r="J506" s="14"/>
    </row>
    <row r="507" spans="1:10" s="885" customFormat="1">
      <c r="A507" s="907" t="s">
        <v>2510</v>
      </c>
      <c r="B507" s="908"/>
      <c r="C507" s="909"/>
      <c r="D507" s="908"/>
      <c r="E507" s="908"/>
      <c r="F507" s="927"/>
      <c r="G507" s="910"/>
      <c r="H507" s="882"/>
    </row>
    <row r="508" spans="1:10">
      <c r="A508" s="1002"/>
      <c r="B508" s="915" t="s">
        <v>829</v>
      </c>
      <c r="C508" s="1002" t="s">
        <v>831</v>
      </c>
      <c r="D508" s="1002" t="s">
        <v>832</v>
      </c>
      <c r="F508" s="280"/>
      <c r="G508" s="900"/>
      <c r="H508" s="142"/>
      <c r="J508" s="14"/>
    </row>
    <row r="509" spans="1:10">
      <c r="A509" s="1002"/>
      <c r="B509" s="912" t="s">
        <v>830</v>
      </c>
      <c r="C509" s="1002"/>
      <c r="D509" s="1002"/>
      <c r="F509" s="280"/>
      <c r="G509" s="900"/>
      <c r="H509" s="142"/>
      <c r="J509" s="14"/>
    </row>
    <row r="510" spans="1:10" ht="15" customHeight="1">
      <c r="A510" s="912" t="s">
        <v>7</v>
      </c>
      <c r="B510" s="915" t="s">
        <v>3</v>
      </c>
      <c r="C510" s="915" t="s">
        <v>3</v>
      </c>
      <c r="D510" s="915" t="s">
        <v>3</v>
      </c>
      <c r="F510" s="406"/>
      <c r="G510" s="898"/>
      <c r="H510" s="142"/>
      <c r="J510" s="14"/>
    </row>
    <row r="511" spans="1:10" ht="28">
      <c r="A511" s="159" t="s">
        <v>528</v>
      </c>
      <c r="B511" s="786">
        <v>0</v>
      </c>
      <c r="C511" s="786">
        <v>0</v>
      </c>
      <c r="D511" s="786">
        <v>0</v>
      </c>
      <c r="F511" s="406"/>
      <c r="G511" s="898"/>
      <c r="H511" s="142"/>
      <c r="J511" s="14"/>
    </row>
    <row r="512" spans="1:10" ht="28">
      <c r="A512" s="159" t="s">
        <v>529</v>
      </c>
      <c r="B512" s="786">
        <v>0</v>
      </c>
      <c r="C512" s="786">
        <v>0</v>
      </c>
      <c r="D512" s="786">
        <v>0</v>
      </c>
      <c r="F512" s="406"/>
      <c r="G512" s="898"/>
      <c r="H512" s="142"/>
      <c r="J512" s="14"/>
    </row>
    <row r="513" spans="1:10">
      <c r="A513" s="159" t="s">
        <v>530</v>
      </c>
      <c r="B513" s="786">
        <f>B493</f>
        <v>1770154173.8999999</v>
      </c>
      <c r="C513" s="786">
        <f t="shared" ref="C513" si="6">C493</f>
        <v>150896414</v>
      </c>
      <c r="D513" s="786">
        <v>86835299</v>
      </c>
      <c r="F513" s="406"/>
      <c r="G513" s="153"/>
      <c r="H513" s="142"/>
      <c r="J513" s="14"/>
    </row>
    <row r="514" spans="1:10">
      <c r="A514" s="162" t="s">
        <v>42</v>
      </c>
      <c r="B514" s="788">
        <f>SUM(B511:B513)</f>
        <v>1770154173.8999999</v>
      </c>
      <c r="C514" s="788">
        <f t="shared" ref="C514:D514" si="7">SUM(C511:C513)</f>
        <v>150896414</v>
      </c>
      <c r="D514" s="788">
        <f t="shared" si="7"/>
        <v>86835299</v>
      </c>
      <c r="G514" s="153"/>
      <c r="H514" s="142"/>
      <c r="J514" s="14"/>
    </row>
    <row r="515" spans="1:10">
      <c r="A515" s="232"/>
      <c r="B515" s="789"/>
      <c r="C515" s="789"/>
      <c r="D515" s="789"/>
      <c r="G515" s="153"/>
      <c r="H515" s="142"/>
      <c r="J515" s="14"/>
    </row>
    <row r="516" spans="1:10">
      <c r="A516" s="232"/>
      <c r="B516" s="789"/>
      <c r="C516" s="789"/>
      <c r="D516" s="789"/>
      <c r="G516" s="153"/>
      <c r="H516" s="142"/>
      <c r="J516" s="14"/>
    </row>
    <row r="517" spans="1:10">
      <c r="A517" s="147" t="s">
        <v>2515</v>
      </c>
      <c r="B517" s="789"/>
      <c r="C517" s="789"/>
      <c r="D517" s="789"/>
      <c r="G517" s="153"/>
      <c r="H517" s="142"/>
      <c r="J517" s="14"/>
    </row>
    <row r="518" spans="1:10" ht="28">
      <c r="A518" s="1034" t="s">
        <v>2511</v>
      </c>
      <c r="B518" s="1034" t="s">
        <v>2512</v>
      </c>
      <c r="C518" s="1034" t="s">
        <v>2513</v>
      </c>
      <c r="D518" s="791" t="s">
        <v>3036</v>
      </c>
      <c r="G518" s="153"/>
      <c r="H518" s="142"/>
      <c r="J518" s="14"/>
    </row>
    <row r="519" spans="1:10" s="147" customFormat="1">
      <c r="A519" s="1034"/>
      <c r="B519" s="1034"/>
      <c r="C519" s="1034"/>
      <c r="D519" s="793" t="s">
        <v>891</v>
      </c>
      <c r="E519" s="439"/>
      <c r="F519" s="151"/>
      <c r="G519" s="153"/>
      <c r="H519" s="579"/>
    </row>
    <row r="520" spans="1:10">
      <c r="A520" s="159"/>
      <c r="B520" s="790"/>
      <c r="C520" s="159"/>
      <c r="D520" s="795" t="s">
        <v>2451</v>
      </c>
      <c r="G520" s="153"/>
      <c r="H520" s="142"/>
      <c r="J520" s="14"/>
    </row>
    <row r="521" spans="1:10" ht="28">
      <c r="A521" s="159" t="s">
        <v>2514</v>
      </c>
      <c r="B521" s="792">
        <f>C351</f>
        <v>124298989.14</v>
      </c>
      <c r="C521" s="786">
        <v>0</v>
      </c>
      <c r="D521" s="792">
        <f>B521</f>
        <v>124298989.14</v>
      </c>
      <c r="G521" s="153"/>
      <c r="H521" s="142"/>
      <c r="J521" s="14"/>
    </row>
    <row r="522" spans="1:10">
      <c r="A522" s="162" t="s">
        <v>42</v>
      </c>
      <c r="B522" s="794">
        <f>SUM(B521)</f>
        <v>124298989.14</v>
      </c>
      <c r="C522" s="880">
        <f>SUM(C521)</f>
        <v>0</v>
      </c>
      <c r="D522" s="794">
        <f t="shared" ref="D522" si="8">SUM(D521)</f>
        <v>124298989.14</v>
      </c>
      <c r="G522" s="153"/>
      <c r="H522" s="142"/>
      <c r="J522" s="14"/>
    </row>
    <row r="523" spans="1:10">
      <c r="A523" s="232"/>
      <c r="B523" s="789"/>
      <c r="C523" s="789"/>
      <c r="D523" s="789"/>
      <c r="G523" s="153"/>
      <c r="H523" s="142"/>
      <c r="J523" s="14"/>
    </row>
    <row r="524" spans="1:10">
      <c r="A524" s="796" t="s">
        <v>833</v>
      </c>
      <c r="G524" s="164"/>
      <c r="H524" s="142"/>
      <c r="J524" s="14"/>
    </row>
    <row r="525" spans="1:10">
      <c r="A525" s="281"/>
      <c r="B525" s="270" t="s">
        <v>3042</v>
      </c>
      <c r="C525" s="370" t="s">
        <v>303</v>
      </c>
      <c r="D525" s="370" t="s">
        <v>304</v>
      </c>
      <c r="G525" s="153"/>
      <c r="H525" s="142"/>
      <c r="J525" s="14"/>
    </row>
    <row r="526" spans="1:10">
      <c r="A526" s="281"/>
      <c r="B526" s="270" t="s">
        <v>2890</v>
      </c>
      <c r="C526" s="370" t="s">
        <v>305</v>
      </c>
      <c r="D526" s="370" t="s">
        <v>2896</v>
      </c>
      <c r="G526" s="153"/>
      <c r="H526" s="142"/>
      <c r="J526" s="14"/>
    </row>
    <row r="527" spans="1:10">
      <c r="A527" s="281"/>
      <c r="B527" s="270" t="s">
        <v>3</v>
      </c>
      <c r="C527" s="370" t="s">
        <v>3</v>
      </c>
      <c r="D527" s="370" t="s">
        <v>3</v>
      </c>
      <c r="G527" s="153"/>
      <c r="H527" s="14"/>
      <c r="J527" s="14"/>
    </row>
    <row r="528" spans="1:10">
      <c r="A528" s="181" t="s">
        <v>70</v>
      </c>
      <c r="B528" s="272"/>
      <c r="C528" s="324"/>
      <c r="D528" s="324"/>
      <c r="G528" s="153"/>
      <c r="H528" s="14"/>
      <c r="J528" s="14"/>
    </row>
    <row r="529" spans="1:10" ht="28">
      <c r="A529" s="159" t="s">
        <v>306</v>
      </c>
      <c r="B529" s="276">
        <f>'Stmt of approp combined'!H8</f>
        <v>1332738963</v>
      </c>
      <c r="C529" s="324">
        <f>'Stmt of approp combined'!I8</f>
        <v>4273325383</v>
      </c>
      <c r="D529" s="324">
        <f>'Receipts &amp; Payments'!D8</f>
        <v>4769487738</v>
      </c>
      <c r="G529" s="153"/>
      <c r="H529" s="14"/>
      <c r="J529" s="14"/>
    </row>
    <row r="530" spans="1:10" ht="28">
      <c r="A530" s="159" t="s">
        <v>307</v>
      </c>
      <c r="B530" s="276">
        <f>'Receipts &amp; Payments'!C9</f>
        <v>149332232</v>
      </c>
      <c r="C530" s="324">
        <f t="shared" ref="C530:C552" si="9">B530</f>
        <v>149332232</v>
      </c>
      <c r="D530" s="324">
        <f>'Receipts &amp; Payments'!D9</f>
        <v>0</v>
      </c>
      <c r="G530" s="153"/>
      <c r="H530" s="14"/>
      <c r="J530" s="14"/>
    </row>
    <row r="531" spans="1:10" ht="28">
      <c r="A531" s="159" t="s">
        <v>308</v>
      </c>
      <c r="B531" s="276">
        <f>'Receipts &amp; Payments'!C10</f>
        <v>0</v>
      </c>
      <c r="C531" s="324">
        <f t="shared" si="9"/>
        <v>0</v>
      </c>
      <c r="D531" s="324">
        <f>'Receipts &amp; Payments'!D10</f>
        <v>0</v>
      </c>
      <c r="G531" s="153"/>
      <c r="H531" s="14"/>
      <c r="J531" s="14"/>
    </row>
    <row r="532" spans="1:10" ht="28">
      <c r="A532" s="159" t="s">
        <v>309</v>
      </c>
      <c r="B532" s="276">
        <f>'Receipts &amp; Payments'!C11</f>
        <v>0</v>
      </c>
      <c r="C532" s="324">
        <f t="shared" si="9"/>
        <v>0</v>
      </c>
      <c r="D532" s="324">
        <f>'Receipts &amp; Payments'!D11</f>
        <v>0</v>
      </c>
      <c r="G532" s="164"/>
      <c r="H532" s="14"/>
      <c r="J532" s="14"/>
    </row>
    <row r="533" spans="1:10" ht="28">
      <c r="A533" s="159" t="s">
        <v>310</v>
      </c>
      <c r="B533" s="276">
        <f>'Receipts &amp; Payments'!C12</f>
        <v>0</v>
      </c>
      <c r="C533" s="324">
        <f t="shared" si="9"/>
        <v>0</v>
      </c>
      <c r="D533" s="324">
        <f>'Receipts &amp; Payments'!D12</f>
        <v>0</v>
      </c>
      <c r="G533" s="153"/>
      <c r="H533" s="14"/>
      <c r="J533" s="14"/>
    </row>
    <row r="534" spans="1:10">
      <c r="A534" s="159" t="s">
        <v>311</v>
      </c>
      <c r="B534" s="276">
        <f>'Receipts &amp; Payments'!C13</f>
        <v>0</v>
      </c>
      <c r="C534" s="324">
        <f t="shared" si="9"/>
        <v>0</v>
      </c>
      <c r="D534" s="324">
        <f>'Receipts &amp; Payments'!D13</f>
        <v>0</v>
      </c>
      <c r="G534" s="153"/>
      <c r="H534" s="14"/>
      <c r="J534" s="14"/>
    </row>
    <row r="535" spans="1:10" ht="42">
      <c r="A535" s="159" t="s">
        <v>312</v>
      </c>
      <c r="B535" s="276">
        <f>'Receipts &amp; Payments'!C14</f>
        <v>0</v>
      </c>
      <c r="C535" s="324">
        <f t="shared" si="9"/>
        <v>0</v>
      </c>
      <c r="D535" s="324">
        <f>'Receipts &amp; Payments'!D14</f>
        <v>0</v>
      </c>
      <c r="G535" s="153"/>
      <c r="H535" s="14"/>
      <c r="J535" s="14"/>
    </row>
    <row r="536" spans="1:10" ht="28">
      <c r="A536" s="159" t="s">
        <v>313</v>
      </c>
      <c r="B536" s="276">
        <f>'Receipts &amp; Payments'!C15</f>
        <v>0</v>
      </c>
      <c r="C536" s="324">
        <f t="shared" si="9"/>
        <v>0</v>
      </c>
      <c r="D536" s="324">
        <f>'Receipts &amp; Payments'!D15</f>
        <v>0</v>
      </c>
      <c r="G536" s="153"/>
      <c r="H536" s="14"/>
      <c r="J536" s="14"/>
    </row>
    <row r="537" spans="1:10">
      <c r="A537" s="159" t="s">
        <v>314</v>
      </c>
      <c r="B537" s="276">
        <f>'Stmt of approp combined'!H10</f>
        <v>95555187.50999999</v>
      </c>
      <c r="C537" s="324">
        <f>'Stmt of approp combined'!I10</f>
        <v>196183718.91</v>
      </c>
      <c r="D537" s="324">
        <f>'Receipts &amp; Payments'!D16</f>
        <v>227317182.84999999</v>
      </c>
      <c r="G537" s="153"/>
      <c r="H537" s="14"/>
      <c r="J537" s="14"/>
    </row>
    <row r="538" spans="1:10">
      <c r="A538" s="159" t="s">
        <v>315</v>
      </c>
      <c r="B538" s="276">
        <v>0</v>
      </c>
      <c r="C538" s="324">
        <v>1580506</v>
      </c>
      <c r="D538" s="324">
        <f>'Receipts &amp; Payments'!D17</f>
        <v>44099.15</v>
      </c>
      <c r="G538" s="153"/>
      <c r="H538" s="14"/>
      <c r="J538" s="14"/>
    </row>
    <row r="539" spans="1:10">
      <c r="A539" s="159"/>
      <c r="B539" s="276">
        <v>0</v>
      </c>
      <c r="C539" s="324">
        <f t="shared" si="9"/>
        <v>0</v>
      </c>
      <c r="D539" s="324">
        <v>0</v>
      </c>
      <c r="G539" s="153"/>
      <c r="H539" s="14"/>
      <c r="J539" s="14"/>
    </row>
    <row r="540" spans="1:10">
      <c r="A540" s="181" t="s">
        <v>316</v>
      </c>
      <c r="B540" s="291">
        <f>SUM(B529:B539)</f>
        <v>1577626382.51</v>
      </c>
      <c r="C540" s="291">
        <f>SUM(C529:C539)</f>
        <v>4620421839.9099998</v>
      </c>
      <c r="D540" s="291">
        <f t="shared" ref="D540" si="10">SUM(D529:D539)</f>
        <v>4996849020</v>
      </c>
      <c r="G540" s="153"/>
      <c r="H540" s="14"/>
      <c r="J540" s="14"/>
    </row>
    <row r="541" spans="1:10">
      <c r="A541" s="290"/>
      <c r="B541" s="272"/>
      <c r="C541" s="324">
        <f t="shared" si="9"/>
        <v>0</v>
      </c>
      <c r="D541" s="324"/>
      <c r="G541" s="153"/>
      <c r="H541" s="14"/>
      <c r="J541" s="14"/>
    </row>
    <row r="542" spans="1:10">
      <c r="A542" s="181" t="s">
        <v>317</v>
      </c>
      <c r="B542" s="272"/>
      <c r="C542" s="324">
        <f t="shared" si="9"/>
        <v>0</v>
      </c>
      <c r="D542" s="324"/>
      <c r="G542" s="153"/>
      <c r="H542" s="14"/>
      <c r="J542" s="14"/>
    </row>
    <row r="543" spans="1:10">
      <c r="A543" s="290"/>
      <c r="B543" s="272"/>
      <c r="C543" s="324">
        <f t="shared" si="9"/>
        <v>0</v>
      </c>
      <c r="D543" s="324"/>
      <c r="G543" s="153"/>
      <c r="H543" s="14"/>
      <c r="J543" s="14"/>
    </row>
    <row r="544" spans="1:10">
      <c r="A544" s="159" t="s">
        <v>318</v>
      </c>
      <c r="B544" s="276">
        <f>'Stmt of approp combined'!H13</f>
        <v>893310744.45000005</v>
      </c>
      <c r="C544" s="276">
        <f>'Stmt of approp combined'!I13</f>
        <v>2735071152</v>
      </c>
      <c r="D544" s="324">
        <f>'Receipts &amp; Payments'!D21</f>
        <v>2396687361.7499995</v>
      </c>
      <c r="G544" s="153"/>
      <c r="H544" s="14"/>
      <c r="J544" s="14"/>
    </row>
    <row r="545" spans="1:10">
      <c r="A545" s="159" t="s">
        <v>319</v>
      </c>
      <c r="B545" s="276">
        <f>'Stmt of approp combined'!H14</f>
        <v>181502589.29999998</v>
      </c>
      <c r="C545" s="276">
        <f>'Stmt of approp combined'!I14</f>
        <v>430791480.56000006</v>
      </c>
      <c r="D545" s="324">
        <f>'Receipts &amp; Payments'!D22</f>
        <v>868373605.37698054</v>
      </c>
      <c r="G545" s="153"/>
      <c r="H545" s="14"/>
      <c r="J545" s="14"/>
    </row>
    <row r="546" spans="1:10">
      <c r="A546" s="159" t="s">
        <v>320</v>
      </c>
      <c r="B546" s="276">
        <f>'Stmt of approp combined'!H15</f>
        <v>0</v>
      </c>
      <c r="C546" s="324">
        <f t="shared" si="9"/>
        <v>0</v>
      </c>
      <c r="D546" s="324">
        <f>'Receipts &amp; Payments'!D23</f>
        <v>0</v>
      </c>
      <c r="G546" s="153"/>
      <c r="H546" s="14"/>
      <c r="J546" s="14"/>
    </row>
    <row r="547" spans="1:10" ht="28">
      <c r="A547" s="159" t="s">
        <v>322</v>
      </c>
      <c r="B547" s="276">
        <f>'Stmt of approp combined'!H17</f>
        <v>294629994</v>
      </c>
      <c r="C547" s="276">
        <f>'Stmt of approp combined'!I17</f>
        <v>598629994</v>
      </c>
      <c r="D547" s="324">
        <f>'Receipts &amp; Payments'!D24</f>
        <v>816648201.75999999</v>
      </c>
      <c r="H547" s="14"/>
      <c r="J547" s="14"/>
    </row>
    <row r="548" spans="1:10">
      <c r="A548" s="159" t="s">
        <v>323</v>
      </c>
      <c r="B548" s="276">
        <f>'Stmt of approp combined'!H18</f>
        <v>31417475.850000001</v>
      </c>
      <c r="C548" s="276">
        <f>'Stmt of approp combined'!I18</f>
        <v>223799147.13999999</v>
      </c>
      <c r="D548" s="324">
        <f>'Receipts &amp; Payments'!D25</f>
        <v>307859237.73999983</v>
      </c>
      <c r="G548" s="153"/>
      <c r="H548" s="14"/>
      <c r="J548" s="14"/>
    </row>
    <row r="549" spans="1:10">
      <c r="A549" s="159" t="s">
        <v>324</v>
      </c>
      <c r="B549" s="276">
        <f>'Stmt of approp combined'!H19</f>
        <v>0</v>
      </c>
      <c r="C549" s="324">
        <f t="shared" si="9"/>
        <v>0</v>
      </c>
      <c r="D549" s="324">
        <f>'Receipts &amp; Payments'!D26</f>
        <v>0</v>
      </c>
      <c r="G549" s="153"/>
      <c r="H549" s="14"/>
      <c r="J549" s="14"/>
    </row>
    <row r="550" spans="1:10">
      <c r="A550" s="159" t="s">
        <v>325</v>
      </c>
      <c r="B550" s="276">
        <f>'Stmt of approp combined'!H20</f>
        <v>104176975.34999999</v>
      </c>
      <c r="C550" s="276">
        <f>'Stmt of approp combined'!I20</f>
        <v>158240221.29999998</v>
      </c>
      <c r="D550" s="324">
        <f>'Receipts &amp; Payments'!D27</f>
        <v>308871569.19999999</v>
      </c>
      <c r="G550" s="153"/>
      <c r="H550" s="14"/>
      <c r="J550" s="14"/>
    </row>
    <row r="551" spans="1:10">
      <c r="A551" s="159" t="s">
        <v>326</v>
      </c>
      <c r="B551" s="276">
        <f>'Stmt of approp combined'!H21</f>
        <v>0</v>
      </c>
      <c r="C551" s="324">
        <f t="shared" si="9"/>
        <v>0</v>
      </c>
      <c r="D551" s="324">
        <f>'Receipts &amp; Payments'!D28</f>
        <v>0</v>
      </c>
      <c r="G551" s="153"/>
      <c r="H551" s="14"/>
      <c r="J551" s="14"/>
    </row>
    <row r="552" spans="1:10" ht="28">
      <c r="A552" s="159" t="s">
        <v>327</v>
      </c>
      <c r="B552" s="276">
        <f>'Stmt of approp combined'!H21</f>
        <v>0</v>
      </c>
      <c r="C552" s="324">
        <f t="shared" si="9"/>
        <v>0</v>
      </c>
      <c r="D552" s="324">
        <f>'Receipts &amp; Payments'!D29</f>
        <v>0</v>
      </c>
      <c r="G552" s="153"/>
      <c r="H552" s="14"/>
      <c r="J552" s="14"/>
    </row>
    <row r="553" spans="1:10">
      <c r="A553" s="159" t="s">
        <v>328</v>
      </c>
      <c r="B553" s="276">
        <f>'Stmt of approp combined'!H23</f>
        <v>74850757</v>
      </c>
      <c r="C553" s="276">
        <f>'Stmt of approp combined'!I23</f>
        <v>136855479.19999999</v>
      </c>
      <c r="D553" s="324">
        <f>'Receipts &amp; Payments'!D30</f>
        <v>416823321.35000002</v>
      </c>
      <c r="G553" s="153"/>
      <c r="H553" s="14"/>
      <c r="J553" s="14"/>
    </row>
    <row r="554" spans="1:10">
      <c r="A554" s="159"/>
      <c r="B554" s="276"/>
      <c r="C554" s="324"/>
      <c r="D554" s="324"/>
      <c r="G554" s="153"/>
      <c r="H554" s="14"/>
      <c r="J554" s="14"/>
    </row>
    <row r="555" spans="1:10">
      <c r="A555" s="181" t="s">
        <v>329</v>
      </c>
      <c r="B555" s="291">
        <f>SUM(B544:B554)</f>
        <v>1579888535.9499998</v>
      </c>
      <c r="C555" s="491">
        <f>SUM(C544:C554)</f>
        <v>4283387474.1999998</v>
      </c>
      <c r="D555" s="291">
        <f>SUM(D544:D554)</f>
        <v>5115263297.17698</v>
      </c>
      <c r="G555" s="153"/>
      <c r="H555" s="14"/>
      <c r="J555" s="14"/>
    </row>
    <row r="556" spans="1:10">
      <c r="A556" s="290"/>
      <c r="B556" s="276"/>
      <c r="C556" s="324"/>
      <c r="D556" s="324"/>
      <c r="G556" s="153"/>
      <c r="H556" s="14"/>
      <c r="J556" s="14"/>
    </row>
    <row r="557" spans="1:10">
      <c r="A557" s="181" t="s">
        <v>330</v>
      </c>
      <c r="B557" s="291">
        <f>B540-B555</f>
        <v>-2262153.4399998188</v>
      </c>
      <c r="C557" s="491">
        <f>C540-C555</f>
        <v>337034365.71000004</v>
      </c>
      <c r="D557" s="291">
        <f>D540-D555</f>
        <v>-118414277.17698002</v>
      </c>
      <c r="G557" s="153"/>
      <c r="H557" s="14"/>
      <c r="J557" s="14"/>
    </row>
    <row r="558" spans="1:10">
      <c r="G558" s="153"/>
      <c r="H558" s="14"/>
      <c r="J558" s="14"/>
    </row>
    <row r="559" spans="1:10" ht="15">
      <c r="A559" s="496" t="s">
        <v>2516</v>
      </c>
      <c r="G559" s="153"/>
      <c r="H559" s="14"/>
      <c r="J559" s="14"/>
    </row>
    <row r="560" spans="1:10">
      <c r="A560" s="1036"/>
      <c r="B560" s="912" t="s">
        <v>2897</v>
      </c>
      <c r="C560" s="295" t="s">
        <v>303</v>
      </c>
      <c r="D560" s="13"/>
      <c r="G560" s="153"/>
      <c r="H560" s="14"/>
      <c r="J560" s="14"/>
    </row>
    <row r="561" spans="1:10">
      <c r="A561" s="1036"/>
      <c r="B561" s="912" t="s">
        <v>3</v>
      </c>
      <c r="C561" s="295" t="s">
        <v>3</v>
      </c>
      <c r="D561" s="13"/>
      <c r="G561" s="153"/>
      <c r="H561" s="14"/>
      <c r="J561" s="14"/>
    </row>
    <row r="562" spans="1:10">
      <c r="A562" s="187" t="s">
        <v>140</v>
      </c>
      <c r="B562" s="368">
        <f>'Stmt of approp combined'!H8</f>
        <v>1332738963</v>
      </c>
      <c r="C562" s="368">
        <f>'Stmt of approp combined'!I8</f>
        <v>4273325383</v>
      </c>
      <c r="D562" s="13"/>
      <c r="G562" s="153"/>
      <c r="H562" s="14"/>
      <c r="J562" s="14"/>
    </row>
    <row r="563" spans="1:10">
      <c r="A563" s="187" t="s">
        <v>834</v>
      </c>
      <c r="B563" s="368">
        <v>0</v>
      </c>
      <c r="C563" s="368">
        <f t="shared" ref="C563:C574" si="11">B563</f>
        <v>0</v>
      </c>
      <c r="D563" s="154"/>
      <c r="G563" s="153"/>
      <c r="H563" s="14"/>
      <c r="J563" s="14"/>
    </row>
    <row r="564" spans="1:10" ht="28">
      <c r="A564" s="159" t="s">
        <v>835</v>
      </c>
      <c r="B564" s="368">
        <v>0</v>
      </c>
      <c r="C564" s="368">
        <f t="shared" si="11"/>
        <v>0</v>
      </c>
      <c r="D564" s="13"/>
      <c r="F564" s="406"/>
      <c r="G564" s="898"/>
      <c r="H564" s="14"/>
      <c r="J564" s="14"/>
    </row>
    <row r="565" spans="1:10" ht="28">
      <c r="A565" s="159" t="s">
        <v>2909</v>
      </c>
      <c r="B565" s="368">
        <v>11000000</v>
      </c>
      <c r="C565" s="368">
        <f>B565</f>
        <v>11000000</v>
      </c>
      <c r="D565" s="13"/>
      <c r="F565" s="406"/>
      <c r="G565" s="898"/>
      <c r="H565" s="14"/>
      <c r="J565" s="14"/>
    </row>
    <row r="566" spans="1:10" ht="15">
      <c r="A566" s="159" t="s">
        <v>31</v>
      </c>
      <c r="B566" s="368">
        <v>125328154</v>
      </c>
      <c r="C566" s="368">
        <f t="shared" si="11"/>
        <v>125328154</v>
      </c>
      <c r="D566" s="13"/>
      <c r="F566" s="406"/>
      <c r="G566" s="901"/>
      <c r="H566" s="14"/>
      <c r="J566" s="14"/>
    </row>
    <row r="567" spans="1:10" ht="28">
      <c r="A567" s="159" t="s">
        <v>836</v>
      </c>
      <c r="B567" s="368">
        <v>0</v>
      </c>
      <c r="C567" s="368">
        <f t="shared" si="11"/>
        <v>0</v>
      </c>
      <c r="D567" s="13"/>
      <c r="F567" s="406"/>
      <c r="G567" s="901"/>
      <c r="H567" s="14"/>
      <c r="J567" s="14"/>
    </row>
    <row r="568" spans="1:10">
      <c r="A568" s="159" t="s">
        <v>841</v>
      </c>
      <c r="B568" s="368">
        <v>0</v>
      </c>
      <c r="C568" s="368">
        <f t="shared" si="11"/>
        <v>0</v>
      </c>
      <c r="D568" s="13"/>
      <c r="F568" s="406"/>
      <c r="G568" s="928"/>
      <c r="H568" s="14"/>
      <c r="J568" s="14"/>
    </row>
    <row r="569" spans="1:10" ht="28">
      <c r="A569" s="159" t="s">
        <v>842</v>
      </c>
      <c r="B569" s="368">
        <v>13004078</v>
      </c>
      <c r="C569" s="368">
        <f t="shared" si="11"/>
        <v>13004078</v>
      </c>
      <c r="D569" s="13"/>
      <c r="F569" s="406"/>
      <c r="G569" s="928"/>
      <c r="H569" s="14"/>
      <c r="J569" s="14"/>
    </row>
    <row r="570" spans="1:10">
      <c r="A570" s="159" t="s">
        <v>582</v>
      </c>
      <c r="B570" s="368">
        <v>0</v>
      </c>
      <c r="C570" s="368">
        <f t="shared" si="11"/>
        <v>0</v>
      </c>
      <c r="D570" s="13"/>
      <c r="F570" s="406"/>
      <c r="G570" s="928"/>
      <c r="H570" s="14"/>
      <c r="J570" s="14"/>
    </row>
    <row r="571" spans="1:10" ht="28">
      <c r="A571" s="159" t="s">
        <v>837</v>
      </c>
      <c r="B571" s="368">
        <v>0</v>
      </c>
      <c r="C571" s="368">
        <f t="shared" si="11"/>
        <v>0</v>
      </c>
      <c r="D571" s="13"/>
      <c r="F571" s="406"/>
      <c r="G571" s="928"/>
      <c r="H571" s="14"/>
      <c r="J571" s="14"/>
    </row>
    <row r="572" spans="1:10" ht="28">
      <c r="A572" s="159" t="s">
        <v>838</v>
      </c>
      <c r="B572" s="368">
        <v>0</v>
      </c>
      <c r="C572" s="368">
        <f t="shared" si="11"/>
        <v>0</v>
      </c>
      <c r="D572" s="13"/>
      <c r="F572" s="406"/>
      <c r="G572" s="928"/>
      <c r="H572" s="14"/>
      <c r="J572" s="14"/>
    </row>
    <row r="573" spans="1:10" ht="28">
      <c r="A573" s="159" t="s">
        <v>839</v>
      </c>
      <c r="B573" s="368">
        <v>0</v>
      </c>
      <c r="C573" s="368">
        <f t="shared" si="11"/>
        <v>0</v>
      </c>
      <c r="D573" s="13"/>
      <c r="F573" s="406"/>
      <c r="G573" s="928"/>
      <c r="H573" s="14"/>
      <c r="J573" s="14"/>
    </row>
    <row r="574" spans="1:10" ht="28">
      <c r="A574" s="159" t="s">
        <v>840</v>
      </c>
      <c r="B574" s="368">
        <v>0</v>
      </c>
      <c r="C574" s="368">
        <f t="shared" si="11"/>
        <v>0</v>
      </c>
      <c r="D574" s="13"/>
      <c r="F574" s="406"/>
      <c r="G574" s="928"/>
      <c r="H574" s="14"/>
      <c r="J574" s="14"/>
    </row>
    <row r="575" spans="1:10">
      <c r="A575" s="162" t="s">
        <v>42</v>
      </c>
      <c r="B575" s="369">
        <f>B562</f>
        <v>1332738963</v>
      </c>
      <c r="C575" s="369">
        <f t="shared" ref="C575" si="12">C562</f>
        <v>4273325383</v>
      </c>
      <c r="D575" s="13"/>
      <c r="F575" s="406"/>
      <c r="G575" s="928"/>
      <c r="H575" s="14"/>
      <c r="J575" s="14"/>
    </row>
    <row r="576" spans="1:10">
      <c r="F576" s="406"/>
      <c r="G576" s="928"/>
      <c r="H576" s="14"/>
      <c r="J576" s="14"/>
    </row>
    <row r="577" spans="1:10" ht="15">
      <c r="A577" s="1" t="s">
        <v>2531</v>
      </c>
      <c r="F577" s="406"/>
      <c r="G577" s="928"/>
      <c r="H577" s="14"/>
      <c r="J577" s="14"/>
    </row>
    <row r="578" spans="1:10">
      <c r="A578" s="1029" t="s">
        <v>2517</v>
      </c>
      <c r="B578" s="1030" t="s">
        <v>2518</v>
      </c>
      <c r="C578" s="1030" t="s">
        <v>2519</v>
      </c>
      <c r="D578" s="1030" t="s">
        <v>2520</v>
      </c>
      <c r="F578" s="406"/>
      <c r="G578" s="928"/>
    </row>
    <row r="579" spans="1:10">
      <c r="A579" s="1029"/>
      <c r="B579" s="1030"/>
      <c r="C579" s="1030"/>
      <c r="D579" s="1030"/>
      <c r="F579" s="406"/>
      <c r="G579" s="928"/>
    </row>
    <row r="580" spans="1:10" ht="15.5">
      <c r="A580" s="187"/>
      <c r="B580" s="620"/>
      <c r="C580" s="621" t="s">
        <v>2524</v>
      </c>
      <c r="D580" s="621" t="s">
        <v>2525</v>
      </c>
      <c r="F580" s="406"/>
      <c r="G580" s="928"/>
      <c r="H580" s="1026"/>
    </row>
    <row r="581" spans="1:10" ht="30">
      <c r="A581" s="625" t="s">
        <v>2526</v>
      </c>
      <c r="B581" s="622"/>
      <c r="C581" s="929"/>
      <c r="D581" s="929"/>
      <c r="F581" s="406"/>
      <c r="G581" s="928"/>
      <c r="H581" s="1026"/>
    </row>
    <row r="582" spans="1:10" ht="15.5">
      <c r="A582" s="187"/>
      <c r="B582" s="622"/>
      <c r="C582" s="929"/>
      <c r="D582" s="929"/>
      <c r="F582" s="406"/>
      <c r="G582" s="928"/>
      <c r="H582" s="280"/>
      <c r="J582" s="14"/>
    </row>
    <row r="583" spans="1:10" ht="15">
      <c r="A583" s="624" t="s">
        <v>2527</v>
      </c>
      <c r="B583" s="623"/>
      <c r="C583" s="929"/>
      <c r="D583" s="930"/>
      <c r="F583" s="406"/>
      <c r="G583" s="928"/>
      <c r="H583" s="280"/>
      <c r="J583" s="14"/>
    </row>
    <row r="584" spans="1:10" ht="30">
      <c r="A584" s="625" t="s">
        <v>2528</v>
      </c>
      <c r="B584" s="622"/>
      <c r="C584" s="929"/>
      <c r="D584" s="929"/>
      <c r="F584" s="406"/>
      <c r="G584" s="898"/>
      <c r="H584" s="280"/>
      <c r="J584" s="14"/>
    </row>
    <row r="585" spans="1:10" ht="15.5">
      <c r="A585" s="187"/>
      <c r="B585" s="622"/>
      <c r="C585" s="929"/>
      <c r="D585" s="929"/>
      <c r="F585" s="406"/>
      <c r="G585" s="898"/>
      <c r="H585" s="280"/>
      <c r="J585" s="14"/>
    </row>
    <row r="586" spans="1:10" ht="15">
      <c r="A586" s="624" t="s">
        <v>2527</v>
      </c>
      <c r="B586" s="623"/>
      <c r="C586" s="929"/>
      <c r="D586" s="930"/>
      <c r="F586" s="406"/>
      <c r="G586" s="898"/>
      <c r="H586" s="280"/>
      <c r="J586" s="14"/>
    </row>
    <row r="587" spans="1:10" ht="30">
      <c r="A587" s="625" t="s">
        <v>2529</v>
      </c>
      <c r="B587" s="622"/>
      <c r="C587" s="929"/>
      <c r="D587" s="929"/>
      <c r="F587" s="406"/>
      <c r="G587" s="898"/>
      <c r="H587" s="280"/>
      <c r="J587" s="14"/>
    </row>
    <row r="588" spans="1:10" ht="15.5">
      <c r="A588" s="187"/>
      <c r="B588" s="622"/>
      <c r="C588" s="929"/>
      <c r="D588" s="929"/>
      <c r="F588" s="406"/>
      <c r="G588" s="898"/>
      <c r="H588" s="280"/>
      <c r="J588" s="14"/>
    </row>
    <row r="589" spans="1:10" ht="15">
      <c r="A589" s="624" t="s">
        <v>2527</v>
      </c>
      <c r="B589" s="623"/>
      <c r="C589" s="929"/>
      <c r="D589" s="930"/>
      <c r="F589" s="406"/>
      <c r="G589" s="898"/>
      <c r="H589" s="280"/>
      <c r="J589" s="14"/>
    </row>
    <row r="590" spans="1:10" ht="15.5">
      <c r="A590" s="625" t="s">
        <v>2532</v>
      </c>
      <c r="B590" s="622"/>
      <c r="C590" s="929"/>
      <c r="D590" s="929"/>
      <c r="F590" s="406"/>
      <c r="G590" s="898"/>
      <c r="H590" s="280"/>
      <c r="J590" s="14"/>
    </row>
    <row r="591" spans="1:10" ht="15.5">
      <c r="A591" s="187"/>
      <c r="B591" s="622"/>
      <c r="C591" s="929"/>
      <c r="D591" s="929"/>
      <c r="F591" s="406"/>
      <c r="G591" s="898"/>
      <c r="H591" s="280"/>
      <c r="J591" s="14"/>
    </row>
    <row r="592" spans="1:10" ht="15.5">
      <c r="A592" s="187"/>
      <c r="B592" s="622"/>
      <c r="C592" s="929"/>
      <c r="D592" s="929"/>
      <c r="F592" s="406"/>
      <c r="G592" s="898"/>
      <c r="H592" s="280"/>
      <c r="J592" s="14"/>
    </row>
    <row r="593" spans="1:10" ht="15.5">
      <c r="A593" s="187"/>
      <c r="B593" s="622"/>
      <c r="C593" s="929"/>
      <c r="D593" s="929"/>
      <c r="F593" s="406"/>
      <c r="G593" s="898"/>
      <c r="H593" s="280"/>
      <c r="J593" s="14"/>
    </row>
    <row r="594" spans="1:10" ht="15">
      <c r="A594" s="624" t="s">
        <v>2527</v>
      </c>
      <c r="B594" s="623"/>
      <c r="C594" s="929"/>
      <c r="D594" s="930"/>
      <c r="F594" s="406"/>
      <c r="G594" s="898"/>
      <c r="H594" s="280"/>
      <c r="J594" s="14"/>
    </row>
    <row r="595" spans="1:10" ht="15">
      <c r="A595" s="624" t="s">
        <v>2530</v>
      </c>
      <c r="B595" s="623"/>
      <c r="C595" s="929"/>
      <c r="D595" s="930"/>
      <c r="F595" s="406"/>
      <c r="G595" s="898"/>
      <c r="H595" s="280"/>
      <c r="J595" s="14"/>
    </row>
    <row r="596" spans="1:10">
      <c r="F596" s="406"/>
      <c r="G596" s="898"/>
      <c r="H596" s="280"/>
      <c r="J596" s="14"/>
    </row>
    <row r="597" spans="1:10">
      <c r="F597" s="406"/>
      <c r="G597" s="898"/>
      <c r="H597" s="280"/>
      <c r="J597" s="14"/>
    </row>
    <row r="598" spans="1:10">
      <c r="F598" s="406"/>
      <c r="G598" s="898"/>
      <c r="H598" s="14"/>
      <c r="J598" s="14"/>
    </row>
    <row r="599" spans="1:10">
      <c r="F599" s="406"/>
      <c r="G599" s="898"/>
      <c r="H599" s="14"/>
      <c r="J599" s="14"/>
    </row>
    <row r="600" spans="1:10">
      <c r="F600" s="406"/>
      <c r="G600" s="898"/>
      <c r="H600" s="14"/>
      <c r="J600" s="14"/>
    </row>
    <row r="601" spans="1:10">
      <c r="F601" s="406"/>
      <c r="G601" s="898"/>
      <c r="H601" s="14"/>
      <c r="J601" s="14"/>
    </row>
    <row r="602" spans="1:10">
      <c r="F602" s="406"/>
      <c r="G602" s="898"/>
      <c r="H602" s="14"/>
      <c r="J602" s="14"/>
    </row>
    <row r="603" spans="1:10">
      <c r="F603" s="406"/>
      <c r="G603" s="898"/>
      <c r="H603" s="14"/>
      <c r="J603" s="14"/>
    </row>
    <row r="604" spans="1:10">
      <c r="F604" s="406"/>
      <c r="G604" s="898"/>
      <c r="H604" s="14"/>
      <c r="J604" s="14"/>
    </row>
    <row r="605" spans="1:10">
      <c r="F605" s="406"/>
      <c r="G605" s="898"/>
      <c r="H605" s="14"/>
      <c r="J605" s="14"/>
    </row>
    <row r="606" spans="1:10">
      <c r="F606" s="406"/>
      <c r="G606" s="898"/>
      <c r="H606" s="14"/>
      <c r="J606" s="14"/>
    </row>
    <row r="607" spans="1:10">
      <c r="F607" s="406"/>
      <c r="G607" s="898"/>
      <c r="H607" s="14"/>
      <c r="J607" s="14"/>
    </row>
    <row r="608" spans="1:10">
      <c r="F608" s="406"/>
      <c r="G608" s="898"/>
      <c r="H608" s="14"/>
      <c r="J608" s="14"/>
    </row>
    <row r="609" spans="6:10">
      <c r="F609" s="406"/>
      <c r="G609" s="898"/>
      <c r="H609" s="14"/>
      <c r="J609" s="14"/>
    </row>
    <row r="610" spans="6:10">
      <c r="F610" s="406"/>
      <c r="G610" s="898"/>
      <c r="H610" s="14"/>
      <c r="J610" s="14"/>
    </row>
    <row r="611" spans="6:10">
      <c r="F611" s="406"/>
      <c r="G611" s="898"/>
      <c r="H611" s="14"/>
      <c r="J611" s="14"/>
    </row>
    <row r="612" spans="6:10">
      <c r="F612" s="406"/>
      <c r="G612" s="898"/>
      <c r="H612" s="14"/>
      <c r="J612" s="14"/>
    </row>
    <row r="613" spans="6:10">
      <c r="F613" s="406"/>
      <c r="G613" s="898"/>
      <c r="H613" s="14"/>
      <c r="J613" s="14"/>
    </row>
    <row r="614" spans="6:10">
      <c r="F614" s="406"/>
      <c r="G614" s="898"/>
      <c r="H614" s="14"/>
      <c r="J614" s="14"/>
    </row>
    <row r="615" spans="6:10">
      <c r="F615" s="406"/>
      <c r="G615" s="898"/>
      <c r="H615" s="14"/>
    </row>
    <row r="616" spans="6:10">
      <c r="F616" s="406"/>
      <c r="G616" s="898"/>
      <c r="H616" s="14"/>
    </row>
  </sheetData>
  <sortState ref="A397:J415">
    <sortCondition ref="A397:A415"/>
  </sortState>
  <mergeCells count="61">
    <mergeCell ref="C414:C415"/>
    <mergeCell ref="C444:C445"/>
    <mergeCell ref="C450:C451"/>
    <mergeCell ref="C288:C289"/>
    <mergeCell ref="C320:C321"/>
    <mergeCell ref="C328:C329"/>
    <mergeCell ref="C337:C338"/>
    <mergeCell ref="C385:C386"/>
    <mergeCell ref="C223:C224"/>
    <mergeCell ref="C244:C245"/>
    <mergeCell ref="C252:C253"/>
    <mergeCell ref="C262:C263"/>
    <mergeCell ref="C280:C281"/>
    <mergeCell ref="H580:H581"/>
    <mergeCell ref="B422:B423"/>
    <mergeCell ref="A578:A579"/>
    <mergeCell ref="B578:B579"/>
    <mergeCell ref="C578:C579"/>
    <mergeCell ref="D578:D579"/>
    <mergeCell ref="A449:C449"/>
    <mergeCell ref="A469:A470"/>
    <mergeCell ref="A476:A477"/>
    <mergeCell ref="A468:C468"/>
    <mergeCell ref="A475:C475"/>
    <mergeCell ref="A518:A519"/>
    <mergeCell ref="B518:B519"/>
    <mergeCell ref="C518:C519"/>
    <mergeCell ref="E429:E430"/>
    <mergeCell ref="A560:A561"/>
    <mergeCell ref="A195:D195"/>
    <mergeCell ref="A497:A498"/>
    <mergeCell ref="C497:C498"/>
    <mergeCell ref="C196:C197"/>
    <mergeCell ref="C207:C208"/>
    <mergeCell ref="A486:A487"/>
    <mergeCell ref="C486:C487"/>
    <mergeCell ref="A206:D206"/>
    <mergeCell ref="A222:D222"/>
    <mergeCell ref="A251:D251"/>
    <mergeCell ref="A261:D261"/>
    <mergeCell ref="A279:D279"/>
    <mergeCell ref="A287:D287"/>
    <mergeCell ref="A327:D327"/>
    <mergeCell ref="A413:C413"/>
    <mergeCell ref="A422:A423"/>
    <mergeCell ref="A86:D86"/>
    <mergeCell ref="A99:D99"/>
    <mergeCell ref="A114:D114"/>
    <mergeCell ref="A122:D122"/>
    <mergeCell ref="A16:D16"/>
    <mergeCell ref="A49:D49"/>
    <mergeCell ref="A24:D24"/>
    <mergeCell ref="A66:D66"/>
    <mergeCell ref="A78:D78"/>
    <mergeCell ref="A17:A18"/>
    <mergeCell ref="C17:C18"/>
    <mergeCell ref="D497:D498"/>
    <mergeCell ref="A508:A509"/>
    <mergeCell ref="C508:C509"/>
    <mergeCell ref="D486:D487"/>
    <mergeCell ref="D508:D509"/>
  </mergeCells>
  <pageMargins left="0.70866141732283505" right="0.70866141732283505" top="0.74803149606299202" bottom="0.74803149606299202" header="0.31496062992126" footer="0.31496062992126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493"/>
  <sheetViews>
    <sheetView topLeftCell="A277" workbookViewId="0">
      <selection activeCell="D283" sqref="D283"/>
    </sheetView>
  </sheetViews>
  <sheetFormatPr defaultColWidth="9.1796875" defaultRowHeight="15.5"/>
  <cols>
    <col min="1" max="1" width="3.81640625" style="2" customWidth="1"/>
    <col min="2" max="2" width="38.7265625" style="494" customWidth="1"/>
    <col min="3" max="3" width="18.81640625" style="484" customWidth="1"/>
    <col min="4" max="4" width="25.1796875" style="547" customWidth="1"/>
    <col min="5" max="5" width="27.1796875" style="484" customWidth="1"/>
    <col min="6" max="6" width="36.26953125" style="548" customWidth="1"/>
    <col min="7" max="7" width="23" style="545" customWidth="1"/>
    <col min="8" max="8" width="19.7265625" style="2" customWidth="1"/>
    <col min="9" max="9" width="18.453125" style="18" customWidth="1"/>
    <col min="10" max="10" width="26.1796875" style="2" customWidth="1"/>
    <col min="11" max="20" width="9.1796875" style="2" customWidth="1"/>
    <col min="21" max="21" width="0.1796875" style="2" customWidth="1"/>
    <col min="22" max="22" width="12.7265625" style="2" customWidth="1"/>
    <col min="23" max="23" width="20.453125" style="2" customWidth="1"/>
    <col min="24" max="16384" width="9.1796875" style="2"/>
  </cols>
  <sheetData>
    <row r="1" spans="2:10">
      <c r="B1" s="492" t="s">
        <v>0</v>
      </c>
      <c r="D1" s="484"/>
      <c r="E1" s="18"/>
      <c r="F1" s="18"/>
      <c r="G1" s="2"/>
      <c r="I1" s="2"/>
    </row>
    <row r="2" spans="2:10">
      <c r="B2" s="492" t="s">
        <v>1</v>
      </c>
      <c r="D2" s="484"/>
      <c r="E2" s="18"/>
      <c r="F2" s="18"/>
      <c r="G2" s="2"/>
      <c r="I2" s="2"/>
    </row>
    <row r="3" spans="2:10">
      <c r="B3" s="492" t="s">
        <v>2540</v>
      </c>
      <c r="D3" s="484"/>
      <c r="E3" s="18"/>
      <c r="F3" s="18"/>
      <c r="G3" s="2"/>
      <c r="I3" s="2"/>
    </row>
    <row r="4" spans="2:10">
      <c r="B4" s="493"/>
      <c r="D4" s="484"/>
      <c r="E4" s="18"/>
      <c r="F4" s="18"/>
      <c r="G4" s="2"/>
      <c r="I4" s="2"/>
    </row>
    <row r="5" spans="2:10">
      <c r="C5" s="495"/>
      <c r="D5" s="484"/>
      <c r="E5" s="18"/>
      <c r="F5" s="18"/>
      <c r="G5" s="2"/>
      <c r="I5" s="2"/>
    </row>
    <row r="6" spans="2:10">
      <c r="D6" s="484"/>
      <c r="E6" s="18"/>
      <c r="F6" s="18"/>
      <c r="G6" s="2"/>
      <c r="I6" s="2"/>
    </row>
    <row r="7" spans="2:10">
      <c r="D7" s="484"/>
      <c r="E7" s="18"/>
      <c r="F7" s="18"/>
      <c r="G7" s="2"/>
      <c r="I7" s="2"/>
    </row>
    <row r="8" spans="2:10">
      <c r="B8" s="496" t="s">
        <v>1032</v>
      </c>
      <c r="C8" s="497" t="s">
        <v>494</v>
      </c>
      <c r="D8" s="498" t="s">
        <v>495</v>
      </c>
      <c r="E8" s="18"/>
      <c r="F8" s="18"/>
      <c r="G8" s="2"/>
      <c r="I8" s="2"/>
    </row>
    <row r="9" spans="2:10">
      <c r="C9" s="497" t="s">
        <v>3</v>
      </c>
      <c r="D9" s="498" t="s">
        <v>3</v>
      </c>
      <c r="E9" s="18"/>
      <c r="F9" s="18"/>
      <c r="G9" s="2"/>
      <c r="I9" s="2"/>
    </row>
    <row r="10" spans="2:10">
      <c r="B10" s="222" t="s">
        <v>2758</v>
      </c>
      <c r="C10" s="482">
        <v>0</v>
      </c>
      <c r="D10" s="203">
        <v>0</v>
      </c>
      <c r="E10" s="18"/>
      <c r="F10" s="18"/>
      <c r="G10" s="2"/>
      <c r="I10" s="2"/>
    </row>
    <row r="11" spans="2:10" s="1" customFormat="1" ht="17">
      <c r="B11" s="499" t="s">
        <v>5</v>
      </c>
      <c r="C11" s="500">
        <f>SUM(C10)</f>
        <v>0</v>
      </c>
      <c r="D11" s="500">
        <f>SUM(D10)</f>
        <v>0</v>
      </c>
      <c r="E11" s="501"/>
      <c r="F11" s="501"/>
      <c r="G11" s="2"/>
      <c r="H11" s="2"/>
      <c r="I11" s="2"/>
      <c r="J11" s="2"/>
    </row>
    <row r="12" spans="2:10">
      <c r="D12" s="484"/>
      <c r="E12" s="18"/>
      <c r="F12" s="18"/>
      <c r="G12" s="2"/>
      <c r="I12" s="2"/>
    </row>
    <row r="13" spans="2:10">
      <c r="D13" s="484"/>
      <c r="E13" s="18"/>
      <c r="F13" s="18"/>
      <c r="G13" s="2"/>
      <c r="I13" s="2"/>
    </row>
    <row r="14" spans="2:10">
      <c r="D14" s="484"/>
      <c r="E14" s="18"/>
      <c r="F14" s="18"/>
      <c r="G14" s="2"/>
      <c r="I14" s="2"/>
    </row>
    <row r="15" spans="2:10">
      <c r="B15" s="496" t="s">
        <v>6</v>
      </c>
      <c r="C15" s="495"/>
      <c r="D15" s="484"/>
      <c r="E15" s="18"/>
      <c r="F15" s="18"/>
      <c r="G15" s="2"/>
      <c r="I15" s="2"/>
    </row>
    <row r="16" spans="2:10">
      <c r="D16" s="484"/>
      <c r="E16" s="18"/>
      <c r="F16" s="18"/>
      <c r="G16" s="2"/>
      <c r="I16" s="2"/>
    </row>
    <row r="17" spans="2:10">
      <c r="B17" s="207"/>
      <c r="C17" s="497" t="s">
        <v>494</v>
      </c>
      <c r="D17" s="498" t="s">
        <v>495</v>
      </c>
      <c r="E17" s="498" t="s">
        <v>880</v>
      </c>
      <c r="F17" s="18"/>
      <c r="G17" s="2"/>
      <c r="I17" s="2"/>
    </row>
    <row r="18" spans="2:10">
      <c r="B18" s="499" t="s">
        <v>7</v>
      </c>
      <c r="C18" s="497" t="s">
        <v>3</v>
      </c>
      <c r="D18" s="498" t="s">
        <v>3</v>
      </c>
      <c r="E18" s="483" t="s">
        <v>3</v>
      </c>
      <c r="F18" s="18"/>
      <c r="G18" s="2"/>
      <c r="I18" s="2"/>
    </row>
    <row r="19" spans="2:10">
      <c r="B19" s="207"/>
      <c r="C19" s="497"/>
      <c r="D19" s="497"/>
      <c r="E19" s="203"/>
      <c r="F19" s="18"/>
      <c r="G19" s="2"/>
      <c r="I19" s="2"/>
    </row>
    <row r="20" spans="2:10" ht="30">
      <c r="B20" s="499" t="s">
        <v>8</v>
      </c>
      <c r="C20" s="502"/>
      <c r="D20" s="503"/>
      <c r="E20" s="203"/>
      <c r="F20" s="18"/>
      <c r="G20" s="2"/>
      <c r="I20" s="2"/>
    </row>
    <row r="21" spans="2:10">
      <c r="B21" s="504" t="s">
        <v>9</v>
      </c>
      <c r="C21" s="505">
        <v>0</v>
      </c>
      <c r="D21" s="482"/>
      <c r="E21" s="203"/>
      <c r="F21" s="18"/>
      <c r="G21" s="2"/>
      <c r="I21" s="2"/>
    </row>
    <row r="22" spans="2:10">
      <c r="B22" s="222" t="s">
        <v>10</v>
      </c>
      <c r="C22" s="505">
        <v>0</v>
      </c>
      <c r="D22" s="482">
        <v>0</v>
      </c>
      <c r="E22" s="203">
        <v>0</v>
      </c>
      <c r="F22" s="18"/>
      <c r="G22" s="2"/>
      <c r="I22" s="2"/>
    </row>
    <row r="23" spans="2:10">
      <c r="B23" s="222" t="s">
        <v>11</v>
      </c>
      <c r="C23" s="505">
        <v>0</v>
      </c>
      <c r="D23" s="482">
        <v>0</v>
      </c>
      <c r="E23" s="203">
        <v>0</v>
      </c>
      <c r="F23" s="18"/>
      <c r="G23" s="2"/>
      <c r="I23" s="2"/>
    </row>
    <row r="24" spans="2:10">
      <c r="B24" s="222" t="s">
        <v>12</v>
      </c>
      <c r="C24" s="505">
        <v>0</v>
      </c>
      <c r="D24" s="482">
        <v>0</v>
      </c>
      <c r="E24" s="203">
        <v>0</v>
      </c>
      <c r="F24" s="18"/>
      <c r="G24" s="2"/>
      <c r="I24" s="2"/>
    </row>
    <row r="25" spans="2:10" ht="31">
      <c r="B25" s="222" t="s">
        <v>13</v>
      </c>
      <c r="C25" s="505">
        <v>0</v>
      </c>
      <c r="D25" s="482">
        <v>0</v>
      </c>
      <c r="E25" s="203">
        <v>0</v>
      </c>
      <c r="F25" s="18"/>
      <c r="G25" s="1"/>
      <c r="H25" s="1"/>
      <c r="I25" s="1"/>
      <c r="J25" s="1"/>
    </row>
    <row r="26" spans="2:10">
      <c r="B26" s="222"/>
      <c r="C26" s="505">
        <v>0</v>
      </c>
      <c r="D26" s="482"/>
      <c r="E26" s="203">
        <v>0</v>
      </c>
      <c r="F26" s="18"/>
      <c r="G26" s="2"/>
      <c r="I26" s="2"/>
    </row>
    <row r="27" spans="2:10" ht="31">
      <c r="B27" s="504" t="s">
        <v>14</v>
      </c>
      <c r="C27" s="505">
        <v>0</v>
      </c>
      <c r="D27" s="482"/>
      <c r="E27" s="203">
        <v>0</v>
      </c>
      <c r="F27" s="18"/>
      <c r="G27" s="2"/>
      <c r="I27" s="2"/>
    </row>
    <row r="28" spans="2:10">
      <c r="B28" s="222" t="s">
        <v>15</v>
      </c>
      <c r="C28" s="505">
        <v>0</v>
      </c>
      <c r="D28" s="482">
        <v>0</v>
      </c>
      <c r="E28" s="203">
        <v>0</v>
      </c>
      <c r="F28" s="18"/>
      <c r="G28" s="2"/>
      <c r="I28" s="2"/>
    </row>
    <row r="29" spans="2:10" ht="31">
      <c r="B29" s="222" t="s">
        <v>16</v>
      </c>
      <c r="C29" s="505">
        <v>0</v>
      </c>
      <c r="D29" s="482"/>
      <c r="E29" s="203">
        <v>0</v>
      </c>
      <c r="F29" s="18"/>
      <c r="G29" s="2"/>
      <c r="I29" s="2"/>
    </row>
    <row r="30" spans="2:10">
      <c r="B30" s="207"/>
      <c r="C30" s="505">
        <v>0</v>
      </c>
      <c r="D30" s="482"/>
      <c r="E30" s="203">
        <v>0</v>
      </c>
      <c r="F30" s="18"/>
      <c r="G30" s="2"/>
      <c r="I30" s="2"/>
    </row>
    <row r="31" spans="2:10">
      <c r="B31" s="499" t="s">
        <v>17</v>
      </c>
      <c r="C31" s="498">
        <v>0</v>
      </c>
      <c r="D31" s="498">
        <v>0</v>
      </c>
      <c r="E31" s="498">
        <v>0</v>
      </c>
      <c r="F31" s="18"/>
      <c r="G31" s="2"/>
      <c r="I31" s="2"/>
    </row>
    <row r="32" spans="2:10">
      <c r="D32" s="484"/>
      <c r="E32" s="18"/>
      <c r="F32" s="18"/>
      <c r="G32" s="2"/>
      <c r="I32" s="2"/>
    </row>
    <row r="33" spans="2:10" s="1" customFormat="1">
      <c r="B33" s="493"/>
      <c r="C33" s="495"/>
      <c r="D33" s="495"/>
      <c r="E33" s="501"/>
      <c r="F33" s="501"/>
      <c r="G33" s="2"/>
      <c r="H33" s="2"/>
      <c r="I33" s="2"/>
      <c r="J33" s="2"/>
    </row>
    <row r="34" spans="2:10">
      <c r="B34" s="496" t="s">
        <v>18</v>
      </c>
      <c r="C34" s="506"/>
      <c r="D34" s="506"/>
      <c r="E34" s="507"/>
      <c r="F34" s="507"/>
      <c r="G34" s="2"/>
      <c r="I34" s="2"/>
    </row>
    <row r="35" spans="2:10">
      <c r="C35" s="508"/>
      <c r="D35" s="509"/>
      <c r="E35" s="510"/>
      <c r="F35" s="511"/>
      <c r="G35" s="2"/>
      <c r="I35" s="2"/>
    </row>
    <row r="36" spans="2:10">
      <c r="B36" s="512" t="s">
        <v>19</v>
      </c>
      <c r="C36" s="498" t="s">
        <v>494</v>
      </c>
      <c r="D36" s="498" t="s">
        <v>495</v>
      </c>
      <c r="E36" s="498" t="s">
        <v>880</v>
      </c>
      <c r="F36" s="18"/>
      <c r="G36" s="2"/>
      <c r="I36" s="2"/>
    </row>
    <row r="37" spans="2:10">
      <c r="B37" s="512"/>
      <c r="C37" s="498" t="s">
        <v>3</v>
      </c>
      <c r="D37" s="498" t="s">
        <v>3</v>
      </c>
      <c r="E37" s="483" t="s">
        <v>3</v>
      </c>
      <c r="F37" s="18"/>
      <c r="G37" s="2"/>
      <c r="I37" s="2"/>
    </row>
    <row r="38" spans="2:10" ht="30">
      <c r="B38" s="512" t="s">
        <v>20</v>
      </c>
      <c r="C38" s="513"/>
      <c r="D38" s="514"/>
      <c r="E38" s="203"/>
      <c r="F38" s="18"/>
      <c r="G38" s="2"/>
      <c r="I38" s="2"/>
    </row>
    <row r="39" spans="2:10">
      <c r="B39" s="504" t="s">
        <v>21</v>
      </c>
      <c r="C39" s="515"/>
      <c r="D39" s="505"/>
      <c r="E39" s="203"/>
      <c r="F39" s="18"/>
      <c r="G39" s="1"/>
      <c r="H39" s="1"/>
      <c r="I39" s="1"/>
      <c r="J39" s="1"/>
    </row>
    <row r="40" spans="2:10">
      <c r="B40" s="222" t="s">
        <v>22</v>
      </c>
      <c r="C40" s="505">
        <v>0</v>
      </c>
      <c r="D40" s="505">
        <v>0</v>
      </c>
      <c r="E40" s="505">
        <v>0</v>
      </c>
      <c r="F40" s="18"/>
      <c r="G40" s="2"/>
      <c r="I40" s="2"/>
    </row>
    <row r="41" spans="2:10">
      <c r="B41" s="222" t="s">
        <v>23</v>
      </c>
      <c r="C41" s="505">
        <v>0</v>
      </c>
      <c r="D41" s="505">
        <v>0</v>
      </c>
      <c r="E41" s="505">
        <v>0</v>
      </c>
      <c r="F41" s="18"/>
      <c r="G41" s="2"/>
      <c r="I41" s="2"/>
    </row>
    <row r="42" spans="2:10">
      <c r="B42" s="504" t="s">
        <v>24</v>
      </c>
      <c r="C42" s="505">
        <v>0</v>
      </c>
      <c r="D42" s="505"/>
      <c r="E42" s="505">
        <v>0</v>
      </c>
      <c r="F42" s="18"/>
      <c r="G42" s="2"/>
      <c r="I42" s="2"/>
    </row>
    <row r="43" spans="2:10" ht="31">
      <c r="B43" s="222" t="s">
        <v>25</v>
      </c>
      <c r="C43" s="505">
        <v>0</v>
      </c>
      <c r="D43" s="505">
        <v>0</v>
      </c>
      <c r="E43" s="505">
        <v>0</v>
      </c>
      <c r="F43" s="18"/>
      <c r="G43" s="2"/>
      <c r="I43" s="2"/>
    </row>
    <row r="44" spans="2:10">
      <c r="B44" s="222"/>
      <c r="C44" s="505">
        <v>0</v>
      </c>
      <c r="D44" s="505"/>
      <c r="E44" s="505">
        <v>0</v>
      </c>
      <c r="F44" s="18"/>
      <c r="G44" s="2"/>
      <c r="I44" s="2"/>
    </row>
    <row r="45" spans="2:10" ht="30">
      <c r="B45" s="499" t="s">
        <v>26</v>
      </c>
      <c r="C45" s="505">
        <v>0</v>
      </c>
      <c r="D45" s="505"/>
      <c r="E45" s="505">
        <v>0</v>
      </c>
      <c r="F45" s="18"/>
      <c r="G45" s="2"/>
      <c r="I45" s="2"/>
    </row>
    <row r="46" spans="2:10">
      <c r="B46" s="504" t="s">
        <v>27</v>
      </c>
      <c r="C46" s="505">
        <v>0</v>
      </c>
      <c r="D46" s="505"/>
      <c r="E46" s="505">
        <v>0</v>
      </c>
      <c r="F46" s="18"/>
      <c r="G46" s="2"/>
      <c r="I46" s="2"/>
    </row>
    <row r="47" spans="2:10">
      <c r="B47" s="222" t="s">
        <v>28</v>
      </c>
      <c r="C47" s="505">
        <v>0</v>
      </c>
      <c r="D47" s="505">
        <v>0</v>
      </c>
      <c r="E47" s="505">
        <v>0</v>
      </c>
      <c r="F47" s="18"/>
      <c r="G47" s="2"/>
      <c r="I47" s="2"/>
    </row>
    <row r="48" spans="2:10">
      <c r="B48" s="222" t="s">
        <v>29</v>
      </c>
      <c r="C48" s="505">
        <v>0</v>
      </c>
      <c r="D48" s="505">
        <v>0</v>
      </c>
      <c r="E48" s="505">
        <v>0</v>
      </c>
      <c r="F48" s="18"/>
      <c r="G48" s="2"/>
      <c r="I48" s="2"/>
    </row>
    <row r="49" spans="2:10">
      <c r="B49" s="222"/>
      <c r="C49" s="505">
        <v>0</v>
      </c>
      <c r="D49" s="505"/>
      <c r="E49" s="505">
        <v>0</v>
      </c>
      <c r="F49" s="18"/>
      <c r="G49" s="2"/>
      <c r="I49" s="2"/>
    </row>
    <row r="50" spans="2:10">
      <c r="B50" s="504" t="s">
        <v>30</v>
      </c>
      <c r="C50" s="505">
        <v>0</v>
      </c>
      <c r="D50" s="505"/>
      <c r="E50" s="505">
        <v>0</v>
      </c>
      <c r="F50" s="18"/>
      <c r="G50" s="1"/>
      <c r="H50" s="1"/>
      <c r="I50" s="1"/>
      <c r="J50" s="1"/>
    </row>
    <row r="51" spans="2:10">
      <c r="B51" s="222" t="s">
        <v>29</v>
      </c>
      <c r="C51" s="505">
        <v>0</v>
      </c>
      <c r="D51" s="505">
        <v>0</v>
      </c>
      <c r="E51" s="505">
        <v>0</v>
      </c>
      <c r="F51" s="18"/>
      <c r="G51" s="2"/>
      <c r="I51" s="2"/>
    </row>
    <row r="52" spans="2:10" ht="31">
      <c r="B52" s="222" t="s">
        <v>32</v>
      </c>
      <c r="C52" s="505">
        <v>0</v>
      </c>
      <c r="D52" s="505">
        <v>0</v>
      </c>
      <c r="E52" s="505">
        <v>0</v>
      </c>
      <c r="F52" s="18"/>
      <c r="G52" s="2"/>
      <c r="I52" s="2"/>
    </row>
    <row r="53" spans="2:10">
      <c r="B53" s="504" t="s">
        <v>33</v>
      </c>
      <c r="C53" s="505">
        <v>0</v>
      </c>
      <c r="D53" s="505">
        <v>0</v>
      </c>
      <c r="E53" s="505"/>
      <c r="F53" s="18"/>
      <c r="G53" s="2"/>
      <c r="I53" s="2"/>
    </row>
    <row r="54" spans="2:10" s="1" customFormat="1">
      <c r="B54" s="516" t="s">
        <v>34</v>
      </c>
      <c r="C54" s="498">
        <v>0</v>
      </c>
      <c r="D54" s="498">
        <v>0</v>
      </c>
      <c r="E54" s="498">
        <v>0</v>
      </c>
      <c r="F54" s="501"/>
      <c r="G54" s="2"/>
      <c r="H54" s="2"/>
      <c r="I54" s="2"/>
      <c r="J54" s="2"/>
    </row>
    <row r="55" spans="2:10">
      <c r="D55" s="484"/>
      <c r="E55" s="18"/>
      <c r="F55" s="18"/>
      <c r="G55" s="2"/>
      <c r="I55" s="2"/>
    </row>
    <row r="56" spans="2:10">
      <c r="D56" s="484"/>
      <c r="E56" s="18"/>
      <c r="F56" s="18"/>
      <c r="G56" s="2"/>
      <c r="I56" s="2"/>
    </row>
    <row r="57" spans="2:10">
      <c r="B57" s="219" t="s">
        <v>35</v>
      </c>
      <c r="C57" s="517"/>
      <c r="D57" s="517"/>
      <c r="E57" s="18"/>
      <c r="F57" s="18"/>
      <c r="G57" s="2"/>
      <c r="I57" s="2"/>
    </row>
    <row r="58" spans="2:10">
      <c r="B58" s="5" t="s">
        <v>193</v>
      </c>
      <c r="C58" s="517"/>
      <c r="D58" s="517"/>
      <c r="E58" s="18"/>
      <c r="F58" s="18"/>
      <c r="G58" s="2"/>
      <c r="I58" s="2"/>
    </row>
    <row r="59" spans="2:10">
      <c r="B59" s="518"/>
      <c r="C59" s="519" t="s">
        <v>494</v>
      </c>
      <c r="D59" s="519" t="s">
        <v>495</v>
      </c>
      <c r="E59" s="523" t="s">
        <v>880</v>
      </c>
      <c r="F59" s="18"/>
      <c r="G59" s="2"/>
      <c r="I59" s="2"/>
    </row>
    <row r="60" spans="2:10">
      <c r="B60" s="518"/>
      <c r="C60" s="519" t="s">
        <v>3</v>
      </c>
      <c r="D60" s="519" t="s">
        <v>3</v>
      </c>
      <c r="E60" s="520" t="s">
        <v>3</v>
      </c>
      <c r="F60" s="18"/>
      <c r="G60" s="2"/>
      <c r="I60" s="2"/>
    </row>
    <row r="61" spans="2:10">
      <c r="B61" s="222" t="s">
        <v>36</v>
      </c>
      <c r="C61" s="505">
        <v>0</v>
      </c>
      <c r="D61" s="505">
        <v>0</v>
      </c>
      <c r="E61" s="203"/>
      <c r="F61" s="18"/>
      <c r="G61" s="2"/>
      <c r="I61" s="2"/>
    </row>
    <row r="62" spans="2:10" ht="31">
      <c r="B62" s="222" t="s">
        <v>37</v>
      </c>
      <c r="C62" s="505">
        <v>0</v>
      </c>
      <c r="D62" s="505">
        <v>0</v>
      </c>
      <c r="E62" s="203"/>
      <c r="F62" s="18"/>
      <c r="G62" s="2"/>
      <c r="I62" s="2"/>
    </row>
    <row r="63" spans="2:10" ht="31">
      <c r="B63" s="222" t="s">
        <v>38</v>
      </c>
      <c r="C63" s="505">
        <v>0</v>
      </c>
      <c r="D63" s="505">
        <v>0</v>
      </c>
      <c r="E63" s="203">
        <v>0</v>
      </c>
      <c r="F63" s="18"/>
      <c r="G63" s="2"/>
      <c r="I63" s="2"/>
    </row>
    <row r="64" spans="2:10" ht="31">
      <c r="B64" s="222" t="s">
        <v>39</v>
      </c>
      <c r="C64" s="505">
        <v>0</v>
      </c>
      <c r="D64" s="505">
        <v>0</v>
      </c>
      <c r="E64" s="203"/>
      <c r="F64" s="18"/>
      <c r="G64" s="2"/>
      <c r="I64" s="2"/>
    </row>
    <row r="65" spans="2:10">
      <c r="B65" s="222" t="s">
        <v>40</v>
      </c>
      <c r="C65" s="505">
        <v>0</v>
      </c>
      <c r="D65" s="505">
        <v>0</v>
      </c>
      <c r="E65" s="203"/>
      <c r="F65" s="18"/>
      <c r="G65" s="1"/>
      <c r="H65" s="1"/>
      <c r="I65" s="1"/>
      <c r="J65" s="1"/>
    </row>
    <row r="66" spans="2:10" ht="31">
      <c r="B66" s="25" t="s">
        <v>41</v>
      </c>
      <c r="C66" s="505">
        <v>0</v>
      </c>
      <c r="D66" s="505">
        <v>0</v>
      </c>
      <c r="E66" s="203"/>
      <c r="F66" s="18"/>
      <c r="G66" s="2"/>
      <c r="I66" s="2"/>
    </row>
    <row r="67" spans="2:10">
      <c r="B67" s="207"/>
      <c r="C67" s="505"/>
      <c r="D67" s="505"/>
      <c r="E67" s="203"/>
      <c r="F67" s="18"/>
      <c r="G67" s="2"/>
      <c r="I67" s="2"/>
    </row>
    <row r="68" spans="2:10" s="1" customFormat="1">
      <c r="B68" s="499" t="s">
        <v>42</v>
      </c>
      <c r="C68" s="498">
        <v>0</v>
      </c>
      <c r="D68" s="498">
        <v>0</v>
      </c>
      <c r="E68" s="498">
        <v>0</v>
      </c>
      <c r="F68" s="501"/>
      <c r="G68" s="2"/>
      <c r="H68" s="2"/>
      <c r="I68" s="2"/>
      <c r="J68" s="2"/>
    </row>
    <row r="69" spans="2:10">
      <c r="D69" s="484"/>
      <c r="E69" s="18"/>
      <c r="F69" s="18"/>
      <c r="G69" s="2"/>
      <c r="I69" s="2"/>
    </row>
    <row r="70" spans="2:10">
      <c r="D70" s="484"/>
      <c r="E70" s="18"/>
      <c r="F70" s="18"/>
      <c r="G70" s="2"/>
      <c r="I70" s="2"/>
    </row>
    <row r="71" spans="2:10">
      <c r="B71" s="496" t="s">
        <v>43</v>
      </c>
      <c r="C71" s="517"/>
      <c r="D71" s="517"/>
      <c r="E71" s="18"/>
      <c r="F71" s="18"/>
      <c r="G71" s="2"/>
      <c r="I71" s="2"/>
    </row>
    <row r="72" spans="2:10">
      <c r="B72" s="5"/>
      <c r="C72" s="517"/>
      <c r="D72" s="517"/>
      <c r="E72" s="18"/>
      <c r="F72" s="18"/>
      <c r="G72" s="2"/>
      <c r="I72" s="2"/>
    </row>
    <row r="73" spans="2:10">
      <c r="B73" s="518"/>
      <c r="C73" s="519" t="s">
        <v>494</v>
      </c>
      <c r="D73" s="519" t="s">
        <v>495</v>
      </c>
      <c r="E73" s="523" t="s">
        <v>880</v>
      </c>
      <c r="F73" s="18"/>
      <c r="G73" s="2"/>
      <c r="I73" s="2"/>
    </row>
    <row r="74" spans="2:10">
      <c r="B74" s="518"/>
      <c r="C74" s="519" t="s">
        <v>3</v>
      </c>
      <c r="D74" s="519" t="s">
        <v>3</v>
      </c>
      <c r="E74" s="520" t="s">
        <v>3</v>
      </c>
      <c r="F74" s="18"/>
      <c r="G74" s="2"/>
      <c r="I74" s="2"/>
    </row>
    <row r="75" spans="2:10" ht="31">
      <c r="B75" s="222" t="s">
        <v>44</v>
      </c>
      <c r="C75" s="505">
        <v>0</v>
      </c>
      <c r="D75" s="505">
        <v>0</v>
      </c>
      <c r="E75" s="203">
        <v>0</v>
      </c>
      <c r="F75" s="18"/>
      <c r="G75" s="2"/>
      <c r="I75" s="2"/>
    </row>
    <row r="76" spans="2:10">
      <c r="B76" s="222" t="s">
        <v>45</v>
      </c>
      <c r="C76" s="505">
        <v>0</v>
      </c>
      <c r="D76" s="505">
        <v>0</v>
      </c>
      <c r="E76" s="203">
        <v>0</v>
      </c>
      <c r="F76" s="18"/>
      <c r="G76" s="2"/>
      <c r="I76" s="2"/>
    </row>
    <row r="77" spans="2:10">
      <c r="B77" s="222" t="s">
        <v>46</v>
      </c>
      <c r="C77" s="505">
        <v>0</v>
      </c>
      <c r="D77" s="505">
        <v>0</v>
      </c>
      <c r="E77" s="203">
        <v>0</v>
      </c>
      <c r="F77" s="18"/>
      <c r="G77" s="2"/>
      <c r="I77" s="2"/>
    </row>
    <row r="78" spans="2:10">
      <c r="B78" s="207"/>
      <c r="C78" s="505"/>
      <c r="D78" s="505"/>
      <c r="E78" s="203"/>
      <c r="F78" s="18"/>
      <c r="G78" s="1"/>
      <c r="H78" s="1"/>
      <c r="I78" s="1"/>
      <c r="J78" s="1"/>
    </row>
    <row r="79" spans="2:10" s="1" customFormat="1">
      <c r="B79" s="499" t="s">
        <v>42</v>
      </c>
      <c r="C79" s="498">
        <v>0</v>
      </c>
      <c r="D79" s="498">
        <v>0</v>
      </c>
      <c r="E79" s="498">
        <v>0</v>
      </c>
      <c r="F79" s="501"/>
      <c r="G79" s="2"/>
      <c r="H79" s="2"/>
      <c r="I79" s="2"/>
      <c r="J79" s="2"/>
    </row>
    <row r="80" spans="2:10">
      <c r="B80" s="5"/>
      <c r="C80" s="517"/>
      <c r="D80" s="517"/>
      <c r="E80" s="18"/>
      <c r="F80" s="18"/>
      <c r="G80" s="2"/>
      <c r="I80" s="2"/>
    </row>
    <row r="81" spans="2:10">
      <c r="D81" s="484"/>
      <c r="E81" s="18"/>
      <c r="F81" s="18"/>
      <c r="G81" s="2"/>
      <c r="I81" s="2"/>
    </row>
    <row r="82" spans="2:10">
      <c r="B82" s="496" t="s">
        <v>47</v>
      </c>
      <c r="C82" s="521"/>
      <c r="D82" s="521"/>
      <c r="E82" s="18"/>
      <c r="F82" s="18"/>
      <c r="G82" s="2"/>
      <c r="I82" s="2"/>
    </row>
    <row r="83" spans="2:10">
      <c r="B83" s="5"/>
      <c r="C83" s="521"/>
      <c r="D83" s="521"/>
      <c r="E83" s="18"/>
      <c r="F83" s="18"/>
      <c r="G83" s="2"/>
      <c r="I83" s="2"/>
    </row>
    <row r="84" spans="2:10" s="525" customFormat="1">
      <c r="B84" s="522"/>
      <c r="C84" s="523" t="s">
        <v>494</v>
      </c>
      <c r="D84" s="523" t="s">
        <v>495</v>
      </c>
      <c r="E84" s="523" t="s">
        <v>880</v>
      </c>
      <c r="F84" s="524"/>
    </row>
    <row r="85" spans="2:10" s="525" customFormat="1">
      <c r="B85" s="522"/>
      <c r="C85" s="523" t="s">
        <v>3</v>
      </c>
      <c r="D85" s="523" t="s">
        <v>3</v>
      </c>
      <c r="E85" s="526" t="s">
        <v>3</v>
      </c>
      <c r="F85" s="524"/>
    </row>
    <row r="86" spans="2:10">
      <c r="B86" s="527" t="s">
        <v>48</v>
      </c>
      <c r="C86" s="505">
        <v>0</v>
      </c>
      <c r="D86" s="505">
        <v>0</v>
      </c>
      <c r="E86" s="505">
        <v>0</v>
      </c>
      <c r="F86" s="18"/>
      <c r="G86" s="2"/>
      <c r="I86" s="2"/>
    </row>
    <row r="87" spans="2:10" ht="31">
      <c r="B87" s="527" t="s">
        <v>49</v>
      </c>
      <c r="C87" s="505">
        <v>0</v>
      </c>
      <c r="D87" s="505">
        <v>0</v>
      </c>
      <c r="E87" s="505">
        <v>0</v>
      </c>
      <c r="F87" s="18"/>
      <c r="G87" s="2"/>
      <c r="I87" s="2"/>
    </row>
    <row r="88" spans="2:10" ht="31">
      <c r="B88" s="527" t="s">
        <v>50</v>
      </c>
      <c r="C88" s="505">
        <v>0</v>
      </c>
      <c r="D88" s="505">
        <v>0</v>
      </c>
      <c r="E88" s="505">
        <v>0</v>
      </c>
      <c r="F88" s="18"/>
      <c r="G88" s="2"/>
      <c r="I88" s="2"/>
    </row>
    <row r="89" spans="2:10" ht="31">
      <c r="B89" s="527" t="s">
        <v>51</v>
      </c>
      <c r="C89" s="505">
        <v>0</v>
      </c>
      <c r="D89" s="505">
        <v>0</v>
      </c>
      <c r="E89" s="505">
        <v>0</v>
      </c>
      <c r="F89" s="18"/>
      <c r="G89" s="2"/>
      <c r="I89" s="2"/>
    </row>
    <row r="90" spans="2:10" ht="31">
      <c r="B90" s="527" t="s">
        <v>52</v>
      </c>
      <c r="C90" s="505">
        <v>0</v>
      </c>
      <c r="D90" s="505">
        <v>0</v>
      </c>
      <c r="E90" s="505">
        <v>0</v>
      </c>
      <c r="F90" s="18"/>
      <c r="G90" s="2"/>
      <c r="I90" s="2"/>
    </row>
    <row r="91" spans="2:10">
      <c r="B91" s="528" t="s">
        <v>53</v>
      </c>
      <c r="C91" s="505">
        <v>0</v>
      </c>
      <c r="D91" s="505">
        <v>0</v>
      </c>
      <c r="E91" s="505">
        <v>0</v>
      </c>
      <c r="F91" s="18"/>
      <c r="G91" s="2"/>
      <c r="I91" s="2"/>
    </row>
    <row r="92" spans="2:10" ht="31">
      <c r="B92" s="527" t="s">
        <v>54</v>
      </c>
      <c r="C92" s="505">
        <v>0</v>
      </c>
      <c r="D92" s="505">
        <v>0</v>
      </c>
      <c r="E92" s="505">
        <v>0</v>
      </c>
      <c r="F92" s="18"/>
      <c r="G92" s="2"/>
      <c r="I92" s="2"/>
    </row>
    <row r="93" spans="2:10" ht="31">
      <c r="B93" s="527" t="s">
        <v>52</v>
      </c>
      <c r="C93" s="505">
        <v>0</v>
      </c>
      <c r="D93" s="505">
        <v>0</v>
      </c>
      <c r="E93" s="505">
        <v>0</v>
      </c>
      <c r="F93" s="18"/>
      <c r="G93" s="2"/>
      <c r="I93" s="2"/>
    </row>
    <row r="94" spans="2:10" s="1" customFormat="1">
      <c r="B94" s="529" t="s">
        <v>42</v>
      </c>
      <c r="C94" s="498">
        <v>0</v>
      </c>
      <c r="D94" s="498">
        <v>0</v>
      </c>
      <c r="E94" s="498">
        <v>0</v>
      </c>
      <c r="F94" s="501"/>
      <c r="G94" s="2"/>
      <c r="H94" s="2"/>
      <c r="I94" s="2"/>
      <c r="J94" s="2"/>
    </row>
    <row r="95" spans="2:10">
      <c r="D95" s="484"/>
      <c r="E95" s="18"/>
      <c r="F95" s="18"/>
      <c r="G95" s="2"/>
      <c r="I95" s="2"/>
    </row>
    <row r="96" spans="2:10">
      <c r="D96" s="484"/>
      <c r="E96" s="18"/>
      <c r="F96" s="18"/>
      <c r="G96" s="2"/>
      <c r="I96" s="2"/>
    </row>
    <row r="97" spans="2:10">
      <c r="B97" s="496" t="s">
        <v>1033</v>
      </c>
      <c r="C97" s="521"/>
      <c r="D97" s="521"/>
      <c r="E97" s="18"/>
      <c r="F97" s="18"/>
      <c r="G97" s="2"/>
      <c r="I97" s="2"/>
    </row>
    <row r="98" spans="2:10">
      <c r="B98" s="530"/>
      <c r="C98" s="521"/>
      <c r="D98" s="521"/>
      <c r="E98" s="18"/>
      <c r="F98" s="18"/>
      <c r="G98" s="2"/>
      <c r="I98" s="2"/>
    </row>
    <row r="99" spans="2:10">
      <c r="B99" s="518"/>
      <c r="C99" s="519" t="s">
        <v>494</v>
      </c>
      <c r="D99" s="519" t="s">
        <v>495</v>
      </c>
      <c r="E99" s="519" t="s">
        <v>880</v>
      </c>
      <c r="F99" s="531"/>
      <c r="G99" s="2"/>
      <c r="I99" s="2"/>
    </row>
    <row r="100" spans="2:10">
      <c r="B100" s="518"/>
      <c r="C100" s="519" t="s">
        <v>3</v>
      </c>
      <c r="D100" s="519" t="s">
        <v>3</v>
      </c>
      <c r="E100" s="520" t="s">
        <v>3</v>
      </c>
      <c r="F100" s="531"/>
      <c r="G100" s="2"/>
      <c r="I100" s="2"/>
    </row>
    <row r="101" spans="2:10">
      <c r="B101" s="499" t="s">
        <v>56</v>
      </c>
      <c r="C101" s="505"/>
      <c r="D101" s="505"/>
      <c r="E101" s="203"/>
      <c r="F101" s="18"/>
      <c r="G101" s="2"/>
      <c r="I101" s="2"/>
    </row>
    <row r="102" spans="2:10" ht="31">
      <c r="B102" s="222" t="s">
        <v>57</v>
      </c>
      <c r="C102" s="505">
        <v>0</v>
      </c>
      <c r="D102" s="505">
        <v>0</v>
      </c>
      <c r="E102" s="505">
        <v>0</v>
      </c>
      <c r="F102" s="18"/>
      <c r="G102" s="2"/>
      <c r="I102" s="2"/>
    </row>
    <row r="103" spans="2:10" ht="31">
      <c r="B103" s="222" t="s">
        <v>58</v>
      </c>
      <c r="C103" s="505">
        <v>0</v>
      </c>
      <c r="D103" s="505">
        <v>0</v>
      </c>
      <c r="E103" s="505">
        <v>0</v>
      </c>
      <c r="F103" s="18"/>
      <c r="G103" s="2"/>
      <c r="I103" s="2"/>
    </row>
    <row r="104" spans="2:10" ht="31">
      <c r="B104" s="222" t="s">
        <v>59</v>
      </c>
      <c r="C104" s="505">
        <v>0</v>
      </c>
      <c r="D104" s="505">
        <v>0</v>
      </c>
      <c r="E104" s="505">
        <v>0</v>
      </c>
      <c r="F104" s="18"/>
      <c r="G104" s="2"/>
      <c r="I104" s="2"/>
    </row>
    <row r="105" spans="2:10" ht="31">
      <c r="B105" s="222" t="s">
        <v>60</v>
      </c>
      <c r="C105" s="505">
        <v>0</v>
      </c>
      <c r="D105" s="505">
        <v>0</v>
      </c>
      <c r="E105" s="505">
        <v>0</v>
      </c>
      <c r="F105" s="18"/>
      <c r="G105" s="2"/>
      <c r="I105" s="2"/>
    </row>
    <row r="106" spans="2:10" ht="31">
      <c r="B106" s="222" t="s">
        <v>61</v>
      </c>
      <c r="C106" s="505">
        <v>0</v>
      </c>
      <c r="D106" s="505">
        <v>0</v>
      </c>
      <c r="E106" s="505">
        <v>0</v>
      </c>
      <c r="F106" s="18"/>
      <c r="G106" s="2"/>
      <c r="I106" s="2"/>
    </row>
    <row r="107" spans="2:10" s="1" customFormat="1">
      <c r="B107" s="499" t="s">
        <v>42</v>
      </c>
      <c r="C107" s="498">
        <v>0</v>
      </c>
      <c r="D107" s="498">
        <v>0</v>
      </c>
      <c r="E107" s="498">
        <v>0</v>
      </c>
      <c r="F107" s="501"/>
      <c r="G107" s="2"/>
      <c r="H107" s="2"/>
      <c r="I107" s="2"/>
      <c r="J107" s="2"/>
    </row>
    <row r="108" spans="2:10">
      <c r="D108" s="484"/>
      <c r="E108" s="18"/>
      <c r="F108" s="18"/>
      <c r="G108" s="2"/>
      <c r="I108" s="2"/>
    </row>
    <row r="109" spans="2:10">
      <c r="B109" s="496" t="s">
        <v>1034</v>
      </c>
      <c r="C109" s="521"/>
      <c r="D109" s="521"/>
      <c r="E109" s="18"/>
      <c r="F109" s="18"/>
      <c r="G109" s="2"/>
      <c r="I109" s="2"/>
    </row>
    <row r="110" spans="2:10">
      <c r="B110" s="496"/>
      <c r="C110" s="521"/>
      <c r="D110" s="521"/>
      <c r="E110" s="18"/>
      <c r="F110" s="18"/>
      <c r="G110" s="2"/>
      <c r="I110" s="2"/>
    </row>
    <row r="111" spans="2:10">
      <c r="B111" s="1032" t="s">
        <v>63</v>
      </c>
      <c r="C111" s="519" t="s">
        <v>494</v>
      </c>
      <c r="D111" s="519" t="s">
        <v>64</v>
      </c>
      <c r="E111" s="1043" t="s">
        <v>880</v>
      </c>
      <c r="F111" s="18"/>
      <c r="G111" s="2"/>
      <c r="I111" s="2"/>
    </row>
    <row r="112" spans="2:10">
      <c r="B112" s="1032"/>
      <c r="C112" s="519"/>
      <c r="D112" s="519" t="s">
        <v>2541</v>
      </c>
      <c r="E112" s="1043"/>
      <c r="F112" s="18"/>
      <c r="G112" s="2"/>
      <c r="I112" s="2"/>
    </row>
    <row r="113" spans="2:9">
      <c r="B113" s="518"/>
      <c r="C113" s="519" t="s">
        <v>3</v>
      </c>
      <c r="D113" s="519" t="s">
        <v>3</v>
      </c>
      <c r="E113" s="520" t="s">
        <v>3</v>
      </c>
      <c r="F113" s="18"/>
      <c r="G113" s="2"/>
      <c r="I113" s="2"/>
    </row>
    <row r="114" spans="2:9">
      <c r="B114" s="222" t="s">
        <v>65</v>
      </c>
      <c r="C114" s="505">
        <v>0</v>
      </c>
      <c r="D114" s="505">
        <v>0</v>
      </c>
      <c r="E114" s="505">
        <v>0</v>
      </c>
      <c r="F114" s="18"/>
      <c r="G114" s="2"/>
      <c r="I114" s="2"/>
    </row>
    <row r="115" spans="2:9">
      <c r="B115" s="222" t="s">
        <v>66</v>
      </c>
      <c r="C115" s="505">
        <v>0</v>
      </c>
      <c r="D115" s="505">
        <v>0</v>
      </c>
      <c r="E115" s="505">
        <v>0</v>
      </c>
      <c r="F115" s="18"/>
      <c r="G115" s="2"/>
      <c r="I115" s="2"/>
    </row>
    <row r="116" spans="2:9">
      <c r="B116" s="499" t="s">
        <v>42</v>
      </c>
      <c r="C116" s="505">
        <v>0</v>
      </c>
      <c r="D116" s="505">
        <v>0</v>
      </c>
      <c r="E116" s="505">
        <v>0</v>
      </c>
      <c r="F116" s="18"/>
      <c r="G116" s="2"/>
      <c r="I116" s="2"/>
    </row>
    <row r="117" spans="2:9">
      <c r="D117" s="484"/>
      <c r="E117" s="18"/>
      <c r="F117" s="18"/>
      <c r="G117" s="2"/>
      <c r="I117" s="2"/>
    </row>
    <row r="118" spans="2:9">
      <c r="B118" s="496" t="s">
        <v>67</v>
      </c>
      <c r="C118" s="521"/>
      <c r="D118" s="521"/>
      <c r="E118" s="18"/>
      <c r="F118" s="18"/>
      <c r="G118" s="2"/>
      <c r="I118" s="2"/>
    </row>
    <row r="119" spans="2:9">
      <c r="B119" s="496"/>
      <c r="C119" s="521"/>
      <c r="D119" s="521"/>
      <c r="E119" s="18"/>
      <c r="F119" s="18"/>
      <c r="G119" s="2"/>
      <c r="I119" s="2"/>
    </row>
    <row r="120" spans="2:9">
      <c r="B120" s="1032"/>
      <c r="C120" s="519" t="s">
        <v>494</v>
      </c>
      <c r="D120" s="519" t="s">
        <v>64</v>
      </c>
      <c r="E120" s="1043" t="s">
        <v>880</v>
      </c>
      <c r="F120" s="18"/>
      <c r="G120" s="2"/>
      <c r="I120" s="2"/>
    </row>
    <row r="121" spans="2:9">
      <c r="B121" s="1032"/>
      <c r="C121" s="519" t="s">
        <v>2541</v>
      </c>
      <c r="D121" s="519" t="s">
        <v>495</v>
      </c>
      <c r="E121" s="1043"/>
      <c r="F121" s="18"/>
      <c r="G121" s="2"/>
      <c r="I121" s="2"/>
    </row>
    <row r="122" spans="2:9">
      <c r="B122" s="518"/>
      <c r="C122" s="519" t="s">
        <v>3</v>
      </c>
      <c r="D122" s="519" t="s">
        <v>3</v>
      </c>
      <c r="E122" s="520" t="s">
        <v>3</v>
      </c>
      <c r="F122" s="18"/>
      <c r="G122" s="2"/>
      <c r="I122" s="2"/>
    </row>
    <row r="123" spans="2:9">
      <c r="B123" s="528" t="s">
        <v>68</v>
      </c>
      <c r="C123" s="505">
        <v>0</v>
      </c>
      <c r="D123" s="505"/>
      <c r="E123" s="505">
        <v>0</v>
      </c>
      <c r="F123" s="18"/>
      <c r="G123" s="2"/>
      <c r="I123" s="2"/>
    </row>
    <row r="124" spans="2:9">
      <c r="B124" s="499" t="s">
        <v>42</v>
      </c>
      <c r="C124" s="505">
        <v>0</v>
      </c>
      <c r="D124" s="505">
        <v>0</v>
      </c>
      <c r="E124" s="505">
        <v>0</v>
      </c>
      <c r="F124" s="18"/>
      <c r="G124" s="2"/>
      <c r="I124" s="2"/>
    </row>
    <row r="125" spans="2:9">
      <c r="D125" s="484"/>
      <c r="E125" s="18"/>
      <c r="F125" s="18"/>
      <c r="G125" s="2"/>
      <c r="I125" s="2"/>
    </row>
    <row r="126" spans="2:9">
      <c r="D126" s="484"/>
      <c r="E126" s="18"/>
      <c r="F126" s="18"/>
      <c r="G126" s="2"/>
      <c r="I126" s="2"/>
    </row>
    <row r="127" spans="2:9">
      <c r="B127" s="219" t="s">
        <v>69</v>
      </c>
      <c r="C127" s="521"/>
      <c r="D127" s="484"/>
      <c r="E127" s="18"/>
      <c r="F127" s="18"/>
      <c r="G127" s="2"/>
      <c r="I127" s="2"/>
    </row>
    <row r="128" spans="2:9">
      <c r="B128" s="530"/>
      <c r="C128" s="521"/>
      <c r="D128" s="484"/>
      <c r="E128" s="18"/>
      <c r="F128" s="18"/>
      <c r="G128" s="2"/>
      <c r="I128" s="2"/>
    </row>
    <row r="129" spans="2:9">
      <c r="B129" s="198"/>
      <c r="C129" s="519" t="s">
        <v>494</v>
      </c>
      <c r="D129" s="519" t="s">
        <v>495</v>
      </c>
      <c r="E129" s="519" t="s">
        <v>880</v>
      </c>
      <c r="F129" s="18"/>
      <c r="G129" s="2"/>
      <c r="I129" s="2"/>
    </row>
    <row r="130" spans="2:9">
      <c r="B130" s="198"/>
      <c r="C130" s="532" t="s">
        <v>3</v>
      </c>
      <c r="D130" s="532" t="s">
        <v>3</v>
      </c>
      <c r="E130" s="532" t="s">
        <v>3</v>
      </c>
      <c r="F130" s="18"/>
      <c r="G130" s="2"/>
      <c r="I130" s="2"/>
    </row>
    <row r="131" spans="2:9">
      <c r="B131" s="200" t="s">
        <v>70</v>
      </c>
      <c r="C131" s="503"/>
      <c r="D131" s="502"/>
      <c r="E131" s="203"/>
      <c r="F131" s="18"/>
      <c r="G131" s="2"/>
      <c r="I131" s="2"/>
    </row>
    <row r="132" spans="2:9">
      <c r="B132" s="25" t="s">
        <v>497</v>
      </c>
      <c r="C132" s="533">
        <v>0</v>
      </c>
      <c r="D132" s="505">
        <v>0</v>
      </c>
      <c r="E132" s="203">
        <v>0</v>
      </c>
      <c r="F132" s="18"/>
      <c r="G132" s="2"/>
      <c r="I132" s="2"/>
    </row>
    <row r="133" spans="2:9">
      <c r="B133" s="25" t="s">
        <v>498</v>
      </c>
      <c r="C133" s="533">
        <v>0</v>
      </c>
      <c r="D133" s="505">
        <v>0</v>
      </c>
      <c r="E133" s="203">
        <v>0</v>
      </c>
      <c r="F133" s="18"/>
      <c r="G133" s="2"/>
      <c r="I133" s="2"/>
    </row>
    <row r="134" spans="2:9">
      <c r="B134" s="25" t="s">
        <v>71</v>
      </c>
      <c r="C134" s="533">
        <v>0</v>
      </c>
      <c r="D134" s="505">
        <v>0</v>
      </c>
      <c r="E134" s="203">
        <v>0</v>
      </c>
      <c r="F134" s="18"/>
      <c r="G134" s="2"/>
      <c r="I134" s="2"/>
    </row>
    <row r="135" spans="2:9">
      <c r="B135" s="25" t="s">
        <v>499</v>
      </c>
      <c r="C135" s="533">
        <v>0</v>
      </c>
      <c r="D135" s="505">
        <v>0</v>
      </c>
      <c r="E135" s="203">
        <v>0</v>
      </c>
      <c r="F135" s="18"/>
      <c r="G135" s="2"/>
      <c r="I135" s="2"/>
    </row>
    <row r="136" spans="2:9">
      <c r="B136" s="25" t="s">
        <v>72</v>
      </c>
      <c r="C136" s="533">
        <v>0</v>
      </c>
      <c r="D136" s="505">
        <v>0</v>
      </c>
      <c r="E136" s="203">
        <v>0</v>
      </c>
      <c r="F136" s="18"/>
      <c r="G136" s="2"/>
      <c r="I136" s="2"/>
    </row>
    <row r="137" spans="2:9">
      <c r="B137" s="25" t="s">
        <v>75</v>
      </c>
      <c r="C137" s="533">
        <v>0</v>
      </c>
      <c r="D137" s="505">
        <v>0</v>
      </c>
      <c r="E137" s="203">
        <v>0</v>
      </c>
      <c r="F137" s="18"/>
      <c r="G137" s="2"/>
      <c r="I137" s="2"/>
    </row>
    <row r="138" spans="2:9">
      <c r="B138" s="25" t="s">
        <v>77</v>
      </c>
      <c r="C138" s="533">
        <v>0</v>
      </c>
      <c r="D138" s="505">
        <v>0</v>
      </c>
      <c r="E138" s="203">
        <v>0</v>
      </c>
      <c r="F138" s="18"/>
      <c r="G138" s="2"/>
      <c r="I138" s="2"/>
    </row>
    <row r="139" spans="2:9">
      <c r="B139" s="25" t="s">
        <v>78</v>
      </c>
      <c r="C139" s="533">
        <v>0</v>
      </c>
      <c r="D139" s="505">
        <v>0</v>
      </c>
      <c r="E139" s="203">
        <v>0</v>
      </c>
      <c r="F139" s="18"/>
      <c r="G139" s="2"/>
      <c r="I139" s="2"/>
    </row>
    <row r="140" spans="2:9">
      <c r="B140" s="25" t="s">
        <v>79</v>
      </c>
      <c r="C140" s="533">
        <v>0</v>
      </c>
      <c r="D140" s="505">
        <v>0</v>
      </c>
      <c r="E140" s="203">
        <v>0</v>
      </c>
      <c r="F140" s="18"/>
      <c r="G140" s="2"/>
      <c r="I140" s="2"/>
    </row>
    <row r="141" spans="2:9">
      <c r="B141" s="25" t="s">
        <v>80</v>
      </c>
      <c r="C141" s="533">
        <v>0</v>
      </c>
      <c r="D141" s="505">
        <v>0</v>
      </c>
      <c r="E141" s="203">
        <v>0</v>
      </c>
      <c r="F141" s="18"/>
      <c r="G141" s="2"/>
      <c r="I141" s="2"/>
    </row>
    <row r="142" spans="2:9">
      <c r="B142" s="25" t="s">
        <v>81</v>
      </c>
      <c r="C142" s="533">
        <v>0</v>
      </c>
      <c r="D142" s="505">
        <v>0</v>
      </c>
      <c r="E142" s="203">
        <v>0</v>
      </c>
      <c r="F142" s="18"/>
      <c r="G142" s="2"/>
      <c r="I142" s="2"/>
    </row>
    <row r="143" spans="2:9">
      <c r="B143" s="25" t="s">
        <v>84</v>
      </c>
      <c r="C143" s="533">
        <v>0</v>
      </c>
      <c r="D143" s="505">
        <v>0</v>
      </c>
      <c r="E143" s="203">
        <v>0</v>
      </c>
      <c r="F143" s="18"/>
      <c r="G143" s="2"/>
      <c r="I143" s="2"/>
    </row>
    <row r="144" spans="2:9">
      <c r="B144" s="25" t="s">
        <v>500</v>
      </c>
      <c r="C144" s="533">
        <v>0</v>
      </c>
      <c r="D144" s="505">
        <v>0</v>
      </c>
      <c r="E144" s="203">
        <v>0</v>
      </c>
      <c r="F144" s="18"/>
      <c r="G144" s="2"/>
      <c r="I144" s="2"/>
    </row>
    <row r="145" spans="2:10">
      <c r="B145" s="25" t="s">
        <v>87</v>
      </c>
      <c r="C145" s="533">
        <v>0</v>
      </c>
      <c r="D145" s="505">
        <v>0</v>
      </c>
      <c r="E145" s="203">
        <v>0</v>
      </c>
      <c r="F145" s="18"/>
      <c r="G145" s="2"/>
      <c r="I145" s="2"/>
    </row>
    <row r="146" spans="2:10">
      <c r="B146" s="25" t="s">
        <v>89</v>
      </c>
      <c r="C146" s="533">
        <v>0</v>
      </c>
      <c r="D146" s="505">
        <v>0</v>
      </c>
      <c r="E146" s="203">
        <v>0</v>
      </c>
      <c r="F146" s="18"/>
      <c r="G146" s="2"/>
      <c r="I146" s="2"/>
    </row>
    <row r="147" spans="2:10">
      <c r="B147" s="25" t="s">
        <v>90</v>
      </c>
      <c r="C147" s="533">
        <v>0</v>
      </c>
      <c r="D147" s="505">
        <v>0</v>
      </c>
      <c r="E147" s="203">
        <v>0</v>
      </c>
      <c r="F147" s="18"/>
      <c r="G147" s="2"/>
      <c r="I147" s="2"/>
    </row>
    <row r="148" spans="2:10">
      <c r="B148" s="25" t="s">
        <v>91</v>
      </c>
      <c r="C148" s="533">
        <v>0</v>
      </c>
      <c r="D148" s="505">
        <v>0</v>
      </c>
      <c r="E148" s="203">
        <v>0</v>
      </c>
      <c r="F148" s="18"/>
      <c r="G148" s="2"/>
      <c r="I148" s="2"/>
    </row>
    <row r="149" spans="2:10">
      <c r="B149" s="25" t="s">
        <v>92</v>
      </c>
      <c r="C149" s="533">
        <v>0</v>
      </c>
      <c r="D149" s="505">
        <v>0</v>
      </c>
      <c r="E149" s="203">
        <v>0</v>
      </c>
      <c r="F149" s="18"/>
      <c r="G149" s="2"/>
      <c r="I149" s="2"/>
    </row>
    <row r="150" spans="2:10">
      <c r="B150" s="25" t="s">
        <v>501</v>
      </c>
      <c r="C150" s="533">
        <v>0</v>
      </c>
      <c r="D150" s="505">
        <v>0</v>
      </c>
      <c r="E150" s="203">
        <v>0</v>
      </c>
      <c r="F150" s="18"/>
      <c r="G150" s="2"/>
      <c r="I150" s="2"/>
    </row>
    <row r="151" spans="2:10">
      <c r="B151" s="25" t="s">
        <v>96</v>
      </c>
      <c r="C151" s="533">
        <v>0</v>
      </c>
      <c r="D151" s="505">
        <v>0</v>
      </c>
      <c r="E151" s="203">
        <v>0</v>
      </c>
      <c r="F151" s="18"/>
      <c r="G151" s="2"/>
      <c r="I151" s="2"/>
    </row>
    <row r="152" spans="2:10">
      <c r="B152" s="25" t="s">
        <v>97</v>
      </c>
      <c r="C152" s="533">
        <v>0</v>
      </c>
      <c r="D152" s="505">
        <v>0</v>
      </c>
      <c r="E152" s="203">
        <v>0</v>
      </c>
      <c r="F152" s="18"/>
      <c r="G152" s="2"/>
      <c r="I152" s="2"/>
    </row>
    <row r="153" spans="2:10">
      <c r="B153" s="25" t="s">
        <v>98</v>
      </c>
      <c r="C153" s="533">
        <v>0</v>
      </c>
      <c r="D153" s="505">
        <v>0</v>
      </c>
      <c r="E153" s="203">
        <v>0</v>
      </c>
      <c r="F153" s="18"/>
      <c r="G153" s="2"/>
      <c r="I153" s="2"/>
    </row>
    <row r="154" spans="2:10">
      <c r="B154" s="25" t="s">
        <v>99</v>
      </c>
      <c r="C154" s="533">
        <v>0</v>
      </c>
      <c r="D154" s="505">
        <v>0</v>
      </c>
      <c r="E154" s="203">
        <v>0</v>
      </c>
      <c r="F154" s="18"/>
      <c r="G154" s="2"/>
      <c r="I154" s="2"/>
    </row>
    <row r="155" spans="2:10">
      <c r="B155" s="25" t="s">
        <v>100</v>
      </c>
      <c r="C155" s="533">
        <v>0</v>
      </c>
      <c r="D155" s="505">
        <v>0</v>
      </c>
      <c r="E155" s="203">
        <v>0</v>
      </c>
      <c r="F155" s="18"/>
      <c r="G155" s="2"/>
      <c r="I155" s="2"/>
    </row>
    <row r="156" spans="2:10">
      <c r="B156" s="25" t="s">
        <v>101</v>
      </c>
      <c r="C156" s="533">
        <v>0</v>
      </c>
      <c r="D156" s="505">
        <v>0</v>
      </c>
      <c r="E156" s="203">
        <v>0</v>
      </c>
      <c r="F156" s="18"/>
      <c r="G156" s="2"/>
      <c r="I156" s="2"/>
    </row>
    <row r="157" spans="2:10">
      <c r="B157" s="25" t="s">
        <v>102</v>
      </c>
      <c r="C157" s="533">
        <v>0</v>
      </c>
      <c r="D157" s="505">
        <v>0</v>
      </c>
      <c r="E157" s="203">
        <v>0</v>
      </c>
      <c r="F157" s="18"/>
      <c r="G157" s="2"/>
      <c r="I157" s="2"/>
    </row>
    <row r="158" spans="2:10">
      <c r="B158" s="25" t="s">
        <v>103</v>
      </c>
      <c r="C158" s="533">
        <v>0</v>
      </c>
      <c r="D158" s="505">
        <v>0</v>
      </c>
      <c r="E158" s="203">
        <v>0</v>
      </c>
      <c r="F158" s="18"/>
      <c r="G158" s="2"/>
      <c r="I158" s="2"/>
    </row>
    <row r="159" spans="2:10">
      <c r="B159" s="25" t="s">
        <v>105</v>
      </c>
      <c r="C159" s="533">
        <v>0</v>
      </c>
      <c r="D159" s="505">
        <v>0</v>
      </c>
      <c r="E159" s="203">
        <v>0</v>
      </c>
      <c r="F159" s="18"/>
      <c r="G159" s="1"/>
      <c r="H159" s="1"/>
      <c r="I159" s="1"/>
      <c r="J159" s="1"/>
    </row>
    <row r="160" spans="2:10">
      <c r="B160" s="25" t="s">
        <v>106</v>
      </c>
      <c r="C160" s="533">
        <v>0</v>
      </c>
      <c r="D160" s="505">
        <v>0</v>
      </c>
      <c r="E160" s="203">
        <v>0</v>
      </c>
      <c r="F160" s="18"/>
      <c r="G160" s="2"/>
      <c r="I160" s="2"/>
    </row>
    <row r="161" spans="2:10">
      <c r="B161" s="25" t="s">
        <v>107</v>
      </c>
      <c r="C161" s="533">
        <v>0</v>
      </c>
      <c r="D161" s="505">
        <v>0</v>
      </c>
      <c r="E161" s="203">
        <v>0</v>
      </c>
      <c r="F161" s="18"/>
      <c r="G161" s="2"/>
      <c r="I161" s="2"/>
    </row>
    <row r="162" spans="2:10">
      <c r="B162" s="25" t="s">
        <v>109</v>
      </c>
      <c r="C162" s="533">
        <v>0</v>
      </c>
      <c r="D162" s="505">
        <v>0</v>
      </c>
      <c r="E162" s="203">
        <v>0</v>
      </c>
      <c r="F162" s="18"/>
      <c r="G162" s="2"/>
      <c r="I162" s="2"/>
    </row>
    <row r="163" spans="2:10">
      <c r="B163" s="25" t="s">
        <v>110</v>
      </c>
      <c r="C163" s="533">
        <v>0</v>
      </c>
      <c r="D163" s="505">
        <v>0</v>
      </c>
      <c r="E163" s="203">
        <v>0</v>
      </c>
      <c r="F163" s="18"/>
      <c r="G163" s="2"/>
      <c r="I163" s="2"/>
    </row>
    <row r="164" spans="2:10">
      <c r="B164" s="25" t="s">
        <v>112</v>
      </c>
      <c r="C164" s="533">
        <v>0</v>
      </c>
      <c r="D164" s="505">
        <v>0</v>
      </c>
      <c r="E164" s="203">
        <v>0</v>
      </c>
      <c r="F164" s="18"/>
      <c r="G164" s="2"/>
      <c r="I164" s="2"/>
    </row>
    <row r="165" spans="2:10">
      <c r="B165" s="25" t="s">
        <v>113</v>
      </c>
      <c r="C165" s="533">
        <v>0</v>
      </c>
      <c r="D165" s="505">
        <v>0</v>
      </c>
      <c r="E165" s="203">
        <v>0</v>
      </c>
      <c r="F165" s="18"/>
      <c r="G165" s="2"/>
      <c r="I165" s="2"/>
    </row>
    <row r="166" spans="2:10">
      <c r="B166" s="25" t="s">
        <v>114</v>
      </c>
      <c r="C166" s="533">
        <v>0</v>
      </c>
      <c r="D166" s="505">
        <v>0</v>
      </c>
      <c r="E166" s="203">
        <v>0</v>
      </c>
      <c r="F166" s="18"/>
      <c r="G166" s="2"/>
      <c r="I166" s="2"/>
    </row>
    <row r="167" spans="2:10">
      <c r="B167" s="25" t="s">
        <v>115</v>
      </c>
      <c r="C167" s="533">
        <v>0</v>
      </c>
      <c r="D167" s="505">
        <v>0</v>
      </c>
      <c r="E167" s="203">
        <v>0</v>
      </c>
      <c r="F167" s="18"/>
      <c r="G167" s="1"/>
      <c r="H167" s="1"/>
      <c r="I167" s="1"/>
      <c r="J167" s="1"/>
    </row>
    <row r="168" spans="2:10">
      <c r="B168" s="25" t="s">
        <v>116</v>
      </c>
      <c r="C168" s="533">
        <v>0</v>
      </c>
      <c r="D168" s="505">
        <v>0</v>
      </c>
      <c r="E168" s="203">
        <v>0</v>
      </c>
      <c r="F168" s="18"/>
      <c r="G168" s="2"/>
      <c r="I168" s="2"/>
    </row>
    <row r="169" spans="2:10">
      <c r="B169" s="25" t="s">
        <v>117</v>
      </c>
      <c r="C169" s="533">
        <v>0</v>
      </c>
      <c r="D169" s="505">
        <v>0</v>
      </c>
      <c r="E169" s="203">
        <v>0</v>
      </c>
      <c r="F169" s="18"/>
      <c r="G169" s="2"/>
      <c r="I169" s="2"/>
    </row>
    <row r="170" spans="2:10">
      <c r="B170" s="25" t="s">
        <v>118</v>
      </c>
      <c r="C170" s="533">
        <v>0</v>
      </c>
      <c r="D170" s="505">
        <v>0</v>
      </c>
      <c r="E170" s="203">
        <v>0</v>
      </c>
      <c r="F170" s="18"/>
      <c r="G170" s="2"/>
      <c r="I170" s="2"/>
    </row>
    <row r="171" spans="2:10">
      <c r="B171" s="25" t="s">
        <v>119</v>
      </c>
      <c r="C171" s="533">
        <v>0</v>
      </c>
      <c r="D171" s="505">
        <v>0</v>
      </c>
      <c r="E171" s="203">
        <v>0</v>
      </c>
      <c r="F171" s="18"/>
      <c r="G171" s="2"/>
      <c r="I171" s="2"/>
    </row>
    <row r="172" spans="2:10">
      <c r="B172" s="25" t="s">
        <v>120</v>
      </c>
      <c r="C172" s="533">
        <v>0</v>
      </c>
      <c r="D172" s="505">
        <v>0</v>
      </c>
      <c r="E172" s="203">
        <v>0</v>
      </c>
      <c r="F172" s="18"/>
      <c r="G172" s="2"/>
      <c r="I172" s="2"/>
    </row>
    <row r="173" spans="2:10">
      <c r="B173" s="25" t="s">
        <v>122</v>
      </c>
      <c r="C173" s="533">
        <v>0</v>
      </c>
      <c r="D173" s="505">
        <v>0</v>
      </c>
      <c r="E173" s="203">
        <v>0</v>
      </c>
      <c r="F173" s="18"/>
      <c r="G173" s="2"/>
      <c r="I173" s="2"/>
    </row>
    <row r="174" spans="2:10">
      <c r="B174" s="25" t="s">
        <v>123</v>
      </c>
      <c r="C174" s="533">
        <v>0</v>
      </c>
      <c r="D174" s="505">
        <v>0</v>
      </c>
      <c r="E174" s="203">
        <v>0</v>
      </c>
      <c r="F174" s="18"/>
      <c r="G174" s="2"/>
      <c r="I174" s="2"/>
    </row>
    <row r="175" spans="2:10">
      <c r="B175" s="25" t="s">
        <v>124</v>
      </c>
      <c r="C175" s="533">
        <v>0</v>
      </c>
      <c r="D175" s="505">
        <v>0</v>
      </c>
      <c r="E175" s="203">
        <v>0</v>
      </c>
      <c r="F175" s="18"/>
      <c r="G175" s="2"/>
      <c r="I175" s="2"/>
    </row>
    <row r="176" spans="2:10">
      <c r="B176" s="25" t="s">
        <v>126</v>
      </c>
      <c r="C176" s="533">
        <v>0</v>
      </c>
      <c r="D176" s="505">
        <v>0</v>
      </c>
      <c r="E176" s="203">
        <v>0</v>
      </c>
      <c r="F176" s="18"/>
      <c r="G176" s="2"/>
      <c r="I176" s="2"/>
    </row>
    <row r="177" spans="2:10">
      <c r="B177" s="25" t="s">
        <v>127</v>
      </c>
      <c r="C177" s="533">
        <v>0</v>
      </c>
      <c r="D177" s="505">
        <v>0</v>
      </c>
      <c r="E177" s="203">
        <v>0</v>
      </c>
      <c r="F177" s="18"/>
      <c r="G177" s="2"/>
      <c r="I177" s="2"/>
    </row>
    <row r="178" spans="2:10">
      <c r="B178" s="25" t="s">
        <v>128</v>
      </c>
      <c r="C178" s="533">
        <v>0</v>
      </c>
      <c r="D178" s="505">
        <v>0</v>
      </c>
      <c r="E178" s="203">
        <v>0</v>
      </c>
      <c r="F178" s="18"/>
      <c r="G178" s="2"/>
      <c r="I178" s="2"/>
    </row>
    <row r="179" spans="2:10" ht="31">
      <c r="B179" s="25" t="s">
        <v>502</v>
      </c>
      <c r="C179" s="533">
        <v>0</v>
      </c>
      <c r="D179" s="505">
        <v>0</v>
      </c>
      <c r="E179" s="203">
        <v>0</v>
      </c>
      <c r="F179" s="18"/>
      <c r="G179" s="2"/>
      <c r="I179" s="2"/>
    </row>
    <row r="180" spans="2:10">
      <c r="B180" s="25" t="s">
        <v>130</v>
      </c>
      <c r="C180" s="533">
        <v>0</v>
      </c>
      <c r="D180" s="505">
        <v>0</v>
      </c>
      <c r="E180" s="203">
        <v>0</v>
      </c>
      <c r="F180" s="18"/>
      <c r="G180" s="2"/>
      <c r="I180" s="2"/>
    </row>
    <row r="181" spans="2:10">
      <c r="B181" s="25" t="s">
        <v>131</v>
      </c>
      <c r="C181" s="533">
        <v>0</v>
      </c>
      <c r="D181" s="505">
        <v>0</v>
      </c>
      <c r="E181" s="203">
        <v>0</v>
      </c>
      <c r="F181" s="18"/>
      <c r="G181" s="2"/>
      <c r="I181" s="2"/>
    </row>
    <row r="182" spans="2:10">
      <c r="B182" s="25" t="s">
        <v>132</v>
      </c>
      <c r="C182" s="533">
        <v>0</v>
      </c>
      <c r="D182" s="505">
        <v>0</v>
      </c>
      <c r="E182" s="203">
        <v>0</v>
      </c>
      <c r="F182" s="18"/>
      <c r="G182" s="2"/>
      <c r="I182" s="2"/>
    </row>
    <row r="183" spans="2:10">
      <c r="B183" s="25" t="s">
        <v>133</v>
      </c>
      <c r="C183" s="533">
        <v>0</v>
      </c>
      <c r="D183" s="505">
        <v>0</v>
      </c>
      <c r="E183" s="203">
        <v>0</v>
      </c>
      <c r="F183" s="18"/>
      <c r="G183" s="2"/>
      <c r="I183" s="2"/>
    </row>
    <row r="184" spans="2:10">
      <c r="B184" s="25" t="s">
        <v>134</v>
      </c>
      <c r="C184" s="533">
        <v>0</v>
      </c>
      <c r="D184" s="505">
        <v>0</v>
      </c>
      <c r="E184" s="203">
        <v>0</v>
      </c>
      <c r="F184" s="18"/>
      <c r="G184" s="1"/>
      <c r="H184" s="1"/>
      <c r="I184" s="1"/>
      <c r="J184" s="1"/>
    </row>
    <row r="185" spans="2:10">
      <c r="B185" s="25" t="s">
        <v>135</v>
      </c>
      <c r="C185" s="533">
        <v>0</v>
      </c>
      <c r="D185" s="505">
        <v>0</v>
      </c>
      <c r="E185" s="203">
        <v>0</v>
      </c>
      <c r="F185" s="18"/>
      <c r="G185" s="2"/>
      <c r="I185" s="2"/>
    </row>
    <row r="186" spans="2:10">
      <c r="B186" s="25" t="s">
        <v>136</v>
      </c>
      <c r="C186" s="533">
        <v>0</v>
      </c>
      <c r="D186" s="505">
        <v>0</v>
      </c>
      <c r="E186" s="533">
        <v>0</v>
      </c>
      <c r="F186" s="18"/>
      <c r="G186" s="2"/>
      <c r="I186" s="2"/>
    </row>
    <row r="187" spans="2:10">
      <c r="B187" s="25" t="s">
        <v>503</v>
      </c>
      <c r="C187" s="533">
        <v>0</v>
      </c>
      <c r="D187" s="505">
        <v>0</v>
      </c>
      <c r="E187" s="533">
        <v>0</v>
      </c>
      <c r="F187" s="18"/>
      <c r="G187" s="2"/>
      <c r="I187" s="2"/>
    </row>
    <row r="188" spans="2:10" s="1" customFormat="1" ht="18">
      <c r="B188" s="200" t="s">
        <v>17</v>
      </c>
      <c r="C188" s="534">
        <v>0</v>
      </c>
      <c r="D188" s="534">
        <v>0</v>
      </c>
      <c r="E188" s="534">
        <v>0</v>
      </c>
      <c r="F188" s="501"/>
      <c r="G188" s="2"/>
      <c r="H188" s="2"/>
      <c r="I188" s="2"/>
      <c r="J188" s="2"/>
    </row>
    <row r="189" spans="2:10">
      <c r="D189" s="484"/>
      <c r="E189" s="18"/>
      <c r="F189" s="18"/>
      <c r="G189" s="2"/>
      <c r="I189" s="2"/>
    </row>
    <row r="190" spans="2:10">
      <c r="D190" s="484"/>
      <c r="E190" s="18"/>
      <c r="F190" s="18"/>
      <c r="G190" s="2"/>
      <c r="I190" s="2"/>
    </row>
    <row r="191" spans="2:10">
      <c r="B191" s="496" t="s">
        <v>139</v>
      </c>
      <c r="C191" s="521"/>
      <c r="D191" s="521"/>
      <c r="E191" s="18"/>
      <c r="F191" s="18"/>
      <c r="G191" s="2"/>
      <c r="I191" s="2"/>
    </row>
    <row r="192" spans="2:10">
      <c r="B192" s="535"/>
      <c r="C192" s="521"/>
      <c r="D192" s="521"/>
      <c r="E192" s="18"/>
      <c r="F192" s="18"/>
      <c r="G192" s="2"/>
      <c r="I192" s="2"/>
    </row>
    <row r="193" spans="2:10">
      <c r="B193" s="518"/>
      <c r="C193" s="519" t="s">
        <v>494</v>
      </c>
      <c r="D193" s="519" t="s">
        <v>495</v>
      </c>
      <c r="E193" s="519" t="s">
        <v>880</v>
      </c>
      <c r="F193" s="18"/>
      <c r="G193" s="2"/>
      <c r="I193" s="2"/>
    </row>
    <row r="194" spans="2:10">
      <c r="B194" s="518"/>
      <c r="C194" s="519" t="s">
        <v>3</v>
      </c>
      <c r="D194" s="519" t="s">
        <v>3</v>
      </c>
      <c r="E194" s="532" t="s">
        <v>3</v>
      </c>
      <c r="F194" s="18"/>
      <c r="G194" s="2"/>
      <c r="I194" s="2"/>
    </row>
    <row r="195" spans="2:10">
      <c r="B195" s="222" t="s">
        <v>140</v>
      </c>
      <c r="C195" s="505">
        <v>0</v>
      </c>
      <c r="D195" s="505">
        <v>0</v>
      </c>
      <c r="E195" s="505">
        <v>0</v>
      </c>
      <c r="F195" s="18"/>
      <c r="G195" s="2"/>
      <c r="I195" s="2"/>
    </row>
    <row r="196" spans="2:10" s="1" customFormat="1">
      <c r="B196" s="499" t="s">
        <v>42</v>
      </c>
      <c r="C196" s="498">
        <v>0</v>
      </c>
      <c r="D196" s="498">
        <v>0</v>
      </c>
      <c r="E196" s="498">
        <v>0</v>
      </c>
      <c r="F196" s="501"/>
      <c r="G196" s="2"/>
      <c r="H196" s="2"/>
      <c r="I196" s="2"/>
      <c r="J196" s="2"/>
    </row>
    <row r="197" spans="2:10">
      <c r="D197" s="484"/>
      <c r="E197" s="18"/>
      <c r="F197" s="18"/>
      <c r="G197" s="2"/>
      <c r="I197" s="2"/>
    </row>
    <row r="198" spans="2:10">
      <c r="D198" s="484"/>
      <c r="E198" s="18"/>
      <c r="F198" s="18"/>
      <c r="G198" s="2"/>
      <c r="I198" s="2"/>
    </row>
    <row r="199" spans="2:10">
      <c r="B199" s="496" t="s">
        <v>141</v>
      </c>
      <c r="C199" s="521"/>
      <c r="D199" s="521"/>
      <c r="E199" s="18"/>
      <c r="F199" s="18"/>
      <c r="G199" s="2"/>
      <c r="I199" s="2"/>
    </row>
    <row r="200" spans="2:10">
      <c r="B200" s="5"/>
      <c r="C200" s="521"/>
      <c r="D200" s="521"/>
      <c r="E200" s="18"/>
      <c r="F200" s="18"/>
      <c r="G200" s="2"/>
      <c r="I200" s="2"/>
    </row>
    <row r="201" spans="2:10">
      <c r="B201" s="518"/>
      <c r="C201" s="519" t="s">
        <v>494</v>
      </c>
      <c r="D201" s="519" t="s">
        <v>495</v>
      </c>
      <c r="E201" s="519" t="s">
        <v>880</v>
      </c>
      <c r="F201" s="18"/>
      <c r="G201" s="2"/>
      <c r="I201" s="2"/>
    </row>
    <row r="202" spans="2:10">
      <c r="B202" s="518"/>
      <c r="C202" s="519" t="s">
        <v>3</v>
      </c>
      <c r="D202" s="519" t="s">
        <v>3</v>
      </c>
      <c r="E202" s="532" t="s">
        <v>3</v>
      </c>
      <c r="F202" s="18"/>
      <c r="G202" s="2"/>
      <c r="I202" s="2"/>
    </row>
    <row r="203" spans="2:10">
      <c r="B203" s="222" t="s">
        <v>142</v>
      </c>
      <c r="C203" s="536">
        <f>'CLASSIFICATION REC'!D8</f>
        <v>1593795530.4000001</v>
      </c>
      <c r="D203" s="203">
        <v>244728034.84999999</v>
      </c>
      <c r="E203" s="537">
        <v>1898936172.8499999</v>
      </c>
      <c r="F203" s="18"/>
      <c r="G203" s="2"/>
      <c r="I203" s="2"/>
    </row>
    <row r="204" spans="2:10">
      <c r="B204" s="222" t="s">
        <v>143</v>
      </c>
      <c r="C204" s="536">
        <f>'CLASSIFICATION REC'!D10</f>
        <v>29162244.75</v>
      </c>
      <c r="D204" s="203">
        <v>34741634.75</v>
      </c>
      <c r="E204" s="498">
        <v>60815139.5</v>
      </c>
      <c r="F204" s="18"/>
      <c r="G204" s="2"/>
      <c r="I204" s="2"/>
    </row>
    <row r="205" spans="2:10">
      <c r="B205" s="222" t="s">
        <v>144</v>
      </c>
      <c r="C205" s="536">
        <v>1009425672</v>
      </c>
      <c r="D205" s="203">
        <v>503869658.30000001</v>
      </c>
      <c r="E205" s="505">
        <v>649330239.5</v>
      </c>
    </row>
    <row r="206" spans="2:10" ht="31">
      <c r="B206" s="222" t="s">
        <v>145</v>
      </c>
      <c r="C206" s="536">
        <v>0</v>
      </c>
      <c r="D206" s="203">
        <v>0</v>
      </c>
      <c r="E206" s="505">
        <v>0</v>
      </c>
    </row>
    <row r="207" spans="2:10">
      <c r="B207" s="222" t="s">
        <v>146</v>
      </c>
      <c r="C207" s="536">
        <v>0</v>
      </c>
      <c r="D207" s="203">
        <v>0</v>
      </c>
      <c r="E207" s="505">
        <v>0</v>
      </c>
    </row>
    <row r="208" spans="2:10" ht="31">
      <c r="B208" s="222" t="s">
        <v>147</v>
      </c>
      <c r="C208" s="536">
        <v>0</v>
      </c>
      <c r="D208" s="203">
        <v>56706948.399999999</v>
      </c>
      <c r="E208" s="505">
        <v>72725132</v>
      </c>
      <c r="J208" s="1"/>
    </row>
    <row r="209" spans="2:10" ht="31">
      <c r="B209" s="222" t="s">
        <v>148</v>
      </c>
      <c r="C209" s="536">
        <v>0</v>
      </c>
      <c r="D209" s="203">
        <v>0</v>
      </c>
      <c r="E209" s="505">
        <v>0</v>
      </c>
    </row>
    <row r="210" spans="2:10" ht="31">
      <c r="B210" s="222" t="s">
        <v>149</v>
      </c>
      <c r="C210" s="536">
        <v>0</v>
      </c>
      <c r="D210" s="203">
        <v>0</v>
      </c>
      <c r="E210" s="505">
        <v>0</v>
      </c>
    </row>
    <row r="211" spans="2:10" ht="31">
      <c r="B211" s="222" t="s">
        <v>150</v>
      </c>
      <c r="C211" s="536">
        <v>0</v>
      </c>
      <c r="D211" s="203">
        <v>0</v>
      </c>
      <c r="E211" s="505">
        <v>0</v>
      </c>
    </row>
    <row r="212" spans="2:10">
      <c r="B212" s="222" t="s">
        <v>151</v>
      </c>
      <c r="C212" s="536">
        <v>119165082</v>
      </c>
      <c r="D212" s="203">
        <v>53264468.149999999</v>
      </c>
      <c r="E212" s="505">
        <v>53264468.149999999</v>
      </c>
    </row>
    <row r="213" spans="2:10" s="1" customFormat="1" ht="18">
      <c r="B213" s="499" t="s">
        <v>42</v>
      </c>
      <c r="C213" s="534">
        <f>SUM(C203:C212)</f>
        <v>2751548529.1500001</v>
      </c>
      <c r="D213" s="534">
        <f>SUM(D203:D212)</f>
        <v>893310744.45000005</v>
      </c>
      <c r="E213" s="534">
        <f t="shared" ref="E213" si="0">SUM(E203:E212)</f>
        <v>2735071152</v>
      </c>
      <c r="J213" s="2"/>
    </row>
    <row r="214" spans="2:10">
      <c r="D214" s="484"/>
      <c r="E214" s="18"/>
    </row>
    <row r="215" spans="2:10">
      <c r="D215" s="484"/>
      <c r="E215" s="18"/>
    </row>
    <row r="216" spans="2:10">
      <c r="B216" s="219" t="s">
        <v>152</v>
      </c>
      <c r="C216" s="521"/>
      <c r="D216" s="521"/>
      <c r="E216" s="18"/>
    </row>
    <row r="217" spans="2:10">
      <c r="B217" s="530"/>
      <c r="C217" s="521"/>
      <c r="D217" s="521"/>
      <c r="E217" s="18"/>
    </row>
    <row r="218" spans="2:10">
      <c r="B218" s="518"/>
      <c r="C218" s="519" t="s">
        <v>494</v>
      </c>
      <c r="D218" s="519" t="s">
        <v>495</v>
      </c>
      <c r="E218" s="519" t="s">
        <v>880</v>
      </c>
    </row>
    <row r="219" spans="2:10">
      <c r="B219" s="518"/>
      <c r="C219" s="519" t="s">
        <v>3</v>
      </c>
      <c r="D219" s="519" t="s">
        <v>3</v>
      </c>
      <c r="E219" s="532" t="s">
        <v>3</v>
      </c>
    </row>
    <row r="220" spans="2:10">
      <c r="B220" s="222" t="s">
        <v>153</v>
      </c>
      <c r="C220" s="726">
        <v>43933182.399155058</v>
      </c>
      <c r="D220" s="538">
        <v>2892796</v>
      </c>
      <c r="E220" s="505">
        <v>16241949.5</v>
      </c>
      <c r="J220" s="1"/>
    </row>
    <row r="221" spans="2:10">
      <c r="B221" s="222" t="s">
        <v>154</v>
      </c>
      <c r="C221" s="726">
        <v>18714134.248452157</v>
      </c>
      <c r="D221" s="538">
        <v>9130</v>
      </c>
      <c r="E221" s="505">
        <v>11240</v>
      </c>
    </row>
    <row r="222" spans="2:10">
      <c r="B222" s="222" t="s">
        <v>155</v>
      </c>
      <c r="C222" s="726">
        <v>201420456.82079014</v>
      </c>
      <c r="D222" s="538">
        <v>45080554.399999999</v>
      </c>
      <c r="E222" s="505">
        <v>75528627.299999997</v>
      </c>
    </row>
    <row r="223" spans="2:10">
      <c r="B223" s="222" t="s">
        <v>156</v>
      </c>
      <c r="C223" s="726">
        <v>23040654.351999998</v>
      </c>
      <c r="D223" s="538">
        <v>4159223.95</v>
      </c>
      <c r="E223" s="505">
        <v>10092859.100000001</v>
      </c>
    </row>
    <row r="224" spans="2:10" ht="31">
      <c r="B224" s="222" t="s">
        <v>157</v>
      </c>
      <c r="C224" s="726">
        <v>41839900.273951411</v>
      </c>
      <c r="D224" s="538">
        <v>1658755.15</v>
      </c>
      <c r="E224" s="505">
        <v>2498755.15</v>
      </c>
    </row>
    <row r="225" spans="2:10">
      <c r="B225" s="222" t="s">
        <v>158</v>
      </c>
      <c r="C225" s="726">
        <v>16759067.480490498</v>
      </c>
      <c r="D225" s="538">
        <v>453432</v>
      </c>
      <c r="E225" s="505">
        <v>2073432</v>
      </c>
    </row>
    <row r="226" spans="2:10">
      <c r="B226" s="222" t="s">
        <v>159</v>
      </c>
      <c r="C226" s="726">
        <v>119521506.4336393</v>
      </c>
      <c r="D226" s="538">
        <v>17454337.5</v>
      </c>
      <c r="E226" s="505">
        <v>38468753.599999994</v>
      </c>
    </row>
    <row r="227" spans="2:10">
      <c r="B227" s="222" t="s">
        <v>160</v>
      </c>
      <c r="C227" s="726">
        <v>119720362.47528633</v>
      </c>
      <c r="D227" s="538">
        <v>17491260.350000001</v>
      </c>
      <c r="E227" s="505">
        <v>32057730.350000001</v>
      </c>
    </row>
    <row r="228" spans="2:10">
      <c r="B228" s="222" t="s">
        <v>161</v>
      </c>
      <c r="C228" s="726">
        <v>64815969.25000006</v>
      </c>
      <c r="D228" s="538">
        <v>0</v>
      </c>
      <c r="E228" s="505">
        <v>0</v>
      </c>
    </row>
    <row r="229" spans="2:10">
      <c r="B229" s="222" t="s">
        <v>162</v>
      </c>
      <c r="C229" s="726">
        <f>267968770.53329-184604219</f>
        <v>83364551.533289999</v>
      </c>
      <c r="D229" s="538">
        <v>4553706.9000000004</v>
      </c>
      <c r="E229" s="505">
        <v>9604106.9000000004</v>
      </c>
    </row>
    <row r="230" spans="2:10">
      <c r="B230" s="222" t="s">
        <v>163</v>
      </c>
      <c r="C230" s="726">
        <v>86260401.135140777</v>
      </c>
      <c r="D230" s="538">
        <v>9444899.9000000004</v>
      </c>
      <c r="E230" s="505">
        <v>13649478.949999999</v>
      </c>
    </row>
    <row r="231" spans="2:10">
      <c r="B231" s="222" t="s">
        <v>164</v>
      </c>
      <c r="C231" s="726">
        <v>347787282.78163832</v>
      </c>
      <c r="D231" s="538">
        <v>66458801.100000009</v>
      </c>
      <c r="E231" s="505">
        <v>167048461.11000001</v>
      </c>
      <c r="J231" s="1"/>
    </row>
    <row r="232" spans="2:10" ht="31">
      <c r="B232" s="222" t="s">
        <v>165</v>
      </c>
      <c r="C232" s="726">
        <v>28050876.677054234</v>
      </c>
      <c r="D232" s="538">
        <v>2590059.85</v>
      </c>
      <c r="E232" s="505">
        <v>3649347.85</v>
      </c>
    </row>
    <row r="233" spans="2:10">
      <c r="B233" s="222" t="s">
        <v>166</v>
      </c>
      <c r="C233" s="726">
        <v>39805221.365238942</v>
      </c>
      <c r="D233" s="538">
        <v>480000</v>
      </c>
      <c r="E233" s="505">
        <v>970000</v>
      </c>
    </row>
    <row r="234" spans="2:10">
      <c r="B234" s="539" t="s">
        <v>167</v>
      </c>
      <c r="C234" s="726">
        <v>87698357.505442441</v>
      </c>
      <c r="D234" s="538">
        <v>7653244.25</v>
      </c>
      <c r="E234" s="505">
        <v>10306692.550000001</v>
      </c>
    </row>
    <row r="235" spans="2:10">
      <c r="B235" s="207" t="s">
        <v>168</v>
      </c>
      <c r="C235" s="726">
        <v>184604219</v>
      </c>
      <c r="D235" s="538">
        <v>1100000</v>
      </c>
      <c r="E235" s="505">
        <v>31451405.800000001</v>
      </c>
    </row>
    <row r="236" spans="2:10" s="1" customFormat="1" ht="18">
      <c r="B236" s="499" t="s">
        <v>42</v>
      </c>
      <c r="C236" s="534">
        <f>SUM(C220:C235)</f>
        <v>1507336143.7315695</v>
      </c>
      <c r="D236" s="534">
        <f>SUM(D220:D235)</f>
        <v>181480201.34999999</v>
      </c>
      <c r="E236" s="534">
        <f>SUM(E220:E235)</f>
        <v>413652840.16000009</v>
      </c>
      <c r="J236" s="2"/>
    </row>
    <row r="237" spans="2:10">
      <c r="D237" s="484"/>
      <c r="E237" s="18"/>
    </row>
    <row r="238" spans="2:10">
      <c r="D238" s="484"/>
      <c r="E238" s="18"/>
    </row>
    <row r="239" spans="2:10">
      <c r="B239" s="219" t="s">
        <v>169</v>
      </c>
      <c r="C239" s="521"/>
      <c r="D239" s="521"/>
      <c r="E239" s="18"/>
    </row>
    <row r="240" spans="2:10">
      <c r="B240" s="530"/>
      <c r="C240" s="521"/>
      <c r="D240" s="521"/>
      <c r="E240" s="18"/>
    </row>
    <row r="241" spans="2:10">
      <c r="B241" s="518"/>
      <c r="C241" s="519" t="s">
        <v>494</v>
      </c>
      <c r="D241" s="519" t="s">
        <v>495</v>
      </c>
      <c r="E241" s="519" t="s">
        <v>880</v>
      </c>
    </row>
    <row r="242" spans="2:10">
      <c r="B242" s="518"/>
      <c r="C242" s="519" t="s">
        <v>3</v>
      </c>
      <c r="D242" s="519" t="s">
        <v>3</v>
      </c>
      <c r="E242" s="532" t="s">
        <v>3</v>
      </c>
    </row>
    <row r="243" spans="2:10">
      <c r="B243" s="222" t="s">
        <v>170</v>
      </c>
      <c r="C243" s="505">
        <v>0</v>
      </c>
      <c r="D243" s="505">
        <v>0</v>
      </c>
      <c r="E243" s="505">
        <v>0</v>
      </c>
    </row>
    <row r="244" spans="2:10">
      <c r="B244" s="222" t="s">
        <v>171</v>
      </c>
      <c r="C244" s="505">
        <v>0</v>
      </c>
      <c r="D244" s="505">
        <v>0</v>
      </c>
      <c r="E244" s="505">
        <v>0</v>
      </c>
    </row>
    <row r="245" spans="2:10" ht="31">
      <c r="B245" s="222" t="s">
        <v>172</v>
      </c>
      <c r="C245" s="505">
        <v>0</v>
      </c>
      <c r="D245" s="505">
        <v>0</v>
      </c>
      <c r="E245" s="505">
        <v>0</v>
      </c>
    </row>
    <row r="246" spans="2:10" ht="31">
      <c r="B246" s="222" t="s">
        <v>173</v>
      </c>
      <c r="C246" s="505">
        <v>0</v>
      </c>
      <c r="D246" s="505">
        <v>0</v>
      </c>
      <c r="E246" s="505">
        <v>0</v>
      </c>
    </row>
    <row r="247" spans="2:10">
      <c r="B247" s="222" t="s">
        <v>174</v>
      </c>
      <c r="C247" s="505">
        <v>0</v>
      </c>
      <c r="D247" s="505">
        <v>0</v>
      </c>
      <c r="E247" s="505">
        <v>0</v>
      </c>
    </row>
    <row r="248" spans="2:10" s="1" customFormat="1" ht="18">
      <c r="B248" s="499" t="s">
        <v>42</v>
      </c>
      <c r="C248" s="534">
        <v>0</v>
      </c>
      <c r="D248" s="534">
        <v>0</v>
      </c>
      <c r="E248" s="534">
        <v>0</v>
      </c>
      <c r="J248" s="2"/>
    </row>
    <row r="249" spans="2:10">
      <c r="D249" s="484"/>
      <c r="E249" s="18"/>
    </row>
    <row r="250" spans="2:10">
      <c r="D250" s="484"/>
      <c r="E250" s="18"/>
    </row>
    <row r="251" spans="2:10">
      <c r="B251" s="219" t="s">
        <v>175</v>
      </c>
      <c r="C251" s="521"/>
      <c r="D251" s="521"/>
      <c r="E251" s="18"/>
    </row>
    <row r="252" spans="2:10">
      <c r="B252" s="540"/>
      <c r="C252" s="521"/>
      <c r="D252" s="521"/>
      <c r="E252" s="18"/>
    </row>
    <row r="253" spans="2:10">
      <c r="B253" s="541" t="s">
        <v>7</v>
      </c>
      <c r="C253" s="532" t="s">
        <v>494</v>
      </c>
      <c r="D253" s="519" t="s">
        <v>495</v>
      </c>
      <c r="E253" s="519" t="s">
        <v>880</v>
      </c>
    </row>
    <row r="254" spans="2:10">
      <c r="B254" s="518"/>
      <c r="C254" s="532" t="s">
        <v>3</v>
      </c>
      <c r="D254" s="519" t="s">
        <v>3</v>
      </c>
      <c r="E254" s="532" t="s">
        <v>3</v>
      </c>
    </row>
    <row r="255" spans="2:10">
      <c r="B255" s="222" t="s">
        <v>176</v>
      </c>
      <c r="C255" s="505"/>
      <c r="D255" s="505"/>
      <c r="E255" s="505"/>
    </row>
    <row r="256" spans="2:10">
      <c r="B256" s="222" t="s">
        <v>177</v>
      </c>
      <c r="C256" s="505">
        <v>0</v>
      </c>
      <c r="D256" s="505"/>
      <c r="E256" s="505">
        <v>0</v>
      </c>
    </row>
    <row r="257" spans="2:10">
      <c r="B257" s="222" t="s">
        <v>178</v>
      </c>
      <c r="C257" s="505">
        <v>0</v>
      </c>
      <c r="D257" s="505">
        <v>0</v>
      </c>
      <c r="E257" s="505">
        <v>0</v>
      </c>
    </row>
    <row r="258" spans="2:10">
      <c r="B258" s="207"/>
      <c r="C258" s="505"/>
      <c r="D258" s="505"/>
      <c r="E258" s="505"/>
    </row>
    <row r="259" spans="2:10" s="1" customFormat="1">
      <c r="B259" s="499" t="s">
        <v>17</v>
      </c>
      <c r="C259" s="498">
        <v>0</v>
      </c>
      <c r="D259" s="498">
        <v>0</v>
      </c>
      <c r="E259" s="498">
        <v>0</v>
      </c>
      <c r="J259" s="2"/>
    </row>
    <row r="260" spans="2:10">
      <c r="D260" s="484"/>
      <c r="E260" s="18"/>
    </row>
    <row r="261" spans="2:10">
      <c r="D261" s="484"/>
      <c r="E261" s="18"/>
    </row>
    <row r="262" spans="2:10">
      <c r="B262" s="219" t="s">
        <v>179</v>
      </c>
      <c r="C262" s="521"/>
      <c r="D262" s="521"/>
      <c r="E262" s="18"/>
    </row>
    <row r="263" spans="2:10">
      <c r="B263" s="5"/>
      <c r="C263" s="521"/>
      <c r="D263" s="521"/>
      <c r="E263" s="18"/>
      <c r="F263" s="18"/>
    </row>
    <row r="264" spans="2:10">
      <c r="B264" s="541" t="s">
        <v>7</v>
      </c>
      <c r="C264" s="519" t="s">
        <v>494</v>
      </c>
      <c r="D264" s="519" t="s">
        <v>495</v>
      </c>
      <c r="E264" s="519" t="s">
        <v>880</v>
      </c>
    </row>
    <row r="265" spans="2:10">
      <c r="B265" s="518"/>
      <c r="C265" s="519" t="s">
        <v>3</v>
      </c>
      <c r="D265" s="519" t="s">
        <v>3</v>
      </c>
      <c r="E265" s="532" t="s">
        <v>3</v>
      </c>
    </row>
    <row r="266" spans="2:10">
      <c r="B266" s="222" t="s">
        <v>180</v>
      </c>
      <c r="C266" s="505">
        <v>0</v>
      </c>
      <c r="D266" s="505">
        <v>0</v>
      </c>
      <c r="E266" s="505">
        <v>0</v>
      </c>
    </row>
    <row r="267" spans="2:10">
      <c r="B267" s="222" t="s">
        <v>504</v>
      </c>
      <c r="C267" s="505">
        <v>0</v>
      </c>
      <c r="D267" s="505">
        <v>0</v>
      </c>
      <c r="E267" s="505">
        <v>0</v>
      </c>
    </row>
    <row r="268" spans="2:10">
      <c r="B268" s="207"/>
      <c r="C268" s="505"/>
      <c r="D268" s="505">
        <v>0</v>
      </c>
      <c r="E268" s="505">
        <v>0</v>
      </c>
      <c r="J268" s="1"/>
    </row>
    <row r="269" spans="2:10">
      <c r="B269" s="222" t="s">
        <v>505</v>
      </c>
      <c r="C269" s="505">
        <v>0</v>
      </c>
      <c r="D269" s="505">
        <v>0</v>
      </c>
      <c r="E269" s="505">
        <v>0</v>
      </c>
    </row>
    <row r="270" spans="2:10">
      <c r="B270" s="222" t="s">
        <v>183</v>
      </c>
      <c r="C270" s="505">
        <v>851195833</v>
      </c>
      <c r="D270" s="505">
        <v>0</v>
      </c>
      <c r="E270" s="505">
        <v>0</v>
      </c>
    </row>
    <row r="271" spans="2:10">
      <c r="B271" s="222"/>
      <c r="C271" s="505"/>
      <c r="D271" s="505">
        <v>0</v>
      </c>
      <c r="E271" s="505"/>
    </row>
    <row r="272" spans="2:10">
      <c r="B272" s="542" t="s">
        <v>476</v>
      </c>
      <c r="C272" s="505">
        <v>0</v>
      </c>
      <c r="D272" s="505">
        <v>0</v>
      </c>
      <c r="E272" s="505">
        <v>0</v>
      </c>
    </row>
    <row r="273" spans="2:5" ht="18">
      <c r="B273" s="499" t="s">
        <v>17</v>
      </c>
      <c r="C273" s="534">
        <f>SUM(C266:C272)</f>
        <v>851195833</v>
      </c>
      <c r="D273" s="534">
        <f t="shared" ref="D273:E273" si="1">SUM(D266:D272)</f>
        <v>0</v>
      </c>
      <c r="E273" s="534">
        <f t="shared" si="1"/>
        <v>0</v>
      </c>
    </row>
    <row r="274" spans="2:5">
      <c r="D274" s="484"/>
      <c r="E274" s="18"/>
    </row>
    <row r="275" spans="2:5">
      <c r="D275" s="484"/>
      <c r="E275" s="18"/>
    </row>
    <row r="276" spans="2:5">
      <c r="B276" s="219" t="s">
        <v>184</v>
      </c>
      <c r="C276" s="521"/>
      <c r="D276" s="521"/>
      <c r="E276" s="18"/>
    </row>
    <row r="277" spans="2:5">
      <c r="B277" s="530"/>
      <c r="C277" s="521"/>
      <c r="D277" s="521"/>
      <c r="E277" s="18"/>
    </row>
    <row r="278" spans="2:5">
      <c r="B278" s="518"/>
      <c r="C278" s="519" t="s">
        <v>494</v>
      </c>
      <c r="D278" s="519" t="s">
        <v>495</v>
      </c>
      <c r="E278" s="519" t="s">
        <v>880</v>
      </c>
    </row>
    <row r="279" spans="2:5">
      <c r="B279" s="518"/>
      <c r="C279" s="519" t="s">
        <v>3</v>
      </c>
      <c r="D279" s="519" t="s">
        <v>3</v>
      </c>
      <c r="E279" s="532" t="s">
        <v>3</v>
      </c>
    </row>
    <row r="280" spans="2:5" ht="31">
      <c r="B280" s="222" t="s">
        <v>185</v>
      </c>
      <c r="C280" s="543">
        <v>25000000</v>
      </c>
      <c r="D280" s="505">
        <v>0</v>
      </c>
      <c r="E280" s="505">
        <v>0</v>
      </c>
    </row>
    <row r="281" spans="2:5">
      <c r="B281" s="222" t="s">
        <v>186</v>
      </c>
      <c r="C281" s="543">
        <v>94718741.266800001</v>
      </c>
      <c r="D281" s="505">
        <v>1005925</v>
      </c>
      <c r="E281" s="505">
        <v>7386248</v>
      </c>
    </row>
    <row r="282" spans="2:5" ht="31">
      <c r="B282" s="222" t="s">
        <v>187</v>
      </c>
      <c r="C282" s="543">
        <v>0</v>
      </c>
      <c r="D282" s="505">
        <v>0</v>
      </c>
      <c r="E282" s="505">
        <v>0</v>
      </c>
    </row>
    <row r="283" spans="2:5">
      <c r="B283" s="222" t="s">
        <v>1035</v>
      </c>
      <c r="C283" s="543">
        <v>13076987.667200001</v>
      </c>
      <c r="D283" s="505">
        <v>0</v>
      </c>
      <c r="E283" s="505">
        <v>0</v>
      </c>
    </row>
    <row r="284" spans="2:5">
      <c r="B284" s="222" t="s">
        <v>188</v>
      </c>
      <c r="C284" s="543">
        <v>1210000</v>
      </c>
      <c r="D284" s="505">
        <f>2097395+7536810.35</f>
        <v>9634205.3499999996</v>
      </c>
      <c r="E284" s="505">
        <v>19945705.350000001</v>
      </c>
    </row>
    <row r="285" spans="2:5">
      <c r="B285" s="207"/>
      <c r="C285" s="543">
        <v>0</v>
      </c>
      <c r="D285" s="505">
        <v>0</v>
      </c>
      <c r="E285" s="203">
        <v>0</v>
      </c>
    </row>
    <row r="286" spans="2:5" ht="18">
      <c r="B286" s="499" t="s">
        <v>42</v>
      </c>
      <c r="C286" s="534">
        <f>SUM(C280:C285)</f>
        <v>134005728.934</v>
      </c>
      <c r="D286" s="534">
        <f>SUM(D280:D285)</f>
        <v>10640130.35</v>
      </c>
      <c r="E286" s="534">
        <f t="shared" ref="E286" si="2">SUM(E280:E285)</f>
        <v>27331953.350000001</v>
      </c>
    </row>
    <row r="287" spans="2:5">
      <c r="D287" s="484"/>
      <c r="E287" s="18"/>
    </row>
    <row r="288" spans="2:5">
      <c r="D288" s="484"/>
      <c r="E288" s="18"/>
    </row>
    <row r="289" spans="2:10">
      <c r="B289" s="219" t="s">
        <v>189</v>
      </c>
      <c r="C289" s="521"/>
      <c r="D289" s="521"/>
      <c r="E289" s="18"/>
    </row>
    <row r="290" spans="2:10">
      <c r="B290" s="530"/>
      <c r="C290" s="521"/>
      <c r="D290" s="521"/>
      <c r="E290" s="18"/>
    </row>
    <row r="291" spans="2:10">
      <c r="B291" s="518"/>
      <c r="C291" s="519" t="s">
        <v>494</v>
      </c>
      <c r="D291" s="519" t="s">
        <v>495</v>
      </c>
      <c r="E291" s="519" t="s">
        <v>880</v>
      </c>
    </row>
    <row r="292" spans="2:10">
      <c r="B292" s="518"/>
      <c r="C292" s="519" t="s">
        <v>3</v>
      </c>
      <c r="D292" s="519" t="s">
        <v>3</v>
      </c>
      <c r="E292" s="532" t="s">
        <v>3</v>
      </c>
    </row>
    <row r="293" spans="2:10" ht="31">
      <c r="B293" s="222" t="s">
        <v>190</v>
      </c>
      <c r="C293" s="505">
        <v>0</v>
      </c>
      <c r="D293" s="505">
        <v>0</v>
      </c>
      <c r="E293" s="505">
        <v>0</v>
      </c>
    </row>
    <row r="294" spans="2:10">
      <c r="B294" s="222" t="s">
        <v>191</v>
      </c>
      <c r="C294" s="505">
        <v>0</v>
      </c>
      <c r="D294" s="505">
        <v>0</v>
      </c>
      <c r="E294" s="505">
        <v>0</v>
      </c>
    </row>
    <row r="295" spans="2:10" ht="31">
      <c r="B295" s="222" t="s">
        <v>192</v>
      </c>
      <c r="C295" s="505">
        <v>0</v>
      </c>
      <c r="D295" s="505">
        <v>0</v>
      </c>
      <c r="E295" s="505">
        <v>0</v>
      </c>
    </row>
    <row r="296" spans="2:10">
      <c r="B296" s="207"/>
      <c r="C296" s="505"/>
      <c r="D296" s="505"/>
      <c r="E296" s="505"/>
    </row>
    <row r="297" spans="2:10" s="1" customFormat="1">
      <c r="B297" s="499" t="s">
        <v>42</v>
      </c>
      <c r="C297" s="498">
        <v>0</v>
      </c>
      <c r="D297" s="498">
        <v>0</v>
      </c>
      <c r="E297" s="498">
        <v>0</v>
      </c>
      <c r="J297" s="2"/>
    </row>
    <row r="298" spans="2:10">
      <c r="B298" s="540" t="s">
        <v>193</v>
      </c>
      <c r="C298" s="521"/>
      <c r="D298" s="521"/>
      <c r="E298" s="18"/>
    </row>
    <row r="299" spans="2:10">
      <c r="D299" s="484"/>
      <c r="E299" s="18"/>
    </row>
    <row r="300" spans="2:10">
      <c r="B300" s="219" t="s">
        <v>194</v>
      </c>
      <c r="C300" s="521"/>
      <c r="D300" s="521"/>
      <c r="E300" s="18"/>
    </row>
    <row r="301" spans="2:10">
      <c r="B301" s="5"/>
      <c r="C301" s="521"/>
      <c r="D301" s="521"/>
      <c r="E301" s="18"/>
    </row>
    <row r="302" spans="2:10">
      <c r="B302" s="541"/>
      <c r="C302" s="519" t="s">
        <v>494</v>
      </c>
      <c r="D302" s="519" t="s">
        <v>495</v>
      </c>
      <c r="E302" s="519" t="s">
        <v>880</v>
      </c>
      <c r="F302" s="651" t="s">
        <v>452</v>
      </c>
      <c r="G302" s="203">
        <v>0</v>
      </c>
      <c r="H302" s="203">
        <v>0</v>
      </c>
      <c r="I302" s="203">
        <f t="shared" ref="I302:I319" si="3">G302-H302</f>
        <v>0</v>
      </c>
    </row>
    <row r="303" spans="2:10">
      <c r="B303" s="541" t="s">
        <v>195</v>
      </c>
      <c r="C303" s="519" t="s">
        <v>3</v>
      </c>
      <c r="D303" s="519" t="s">
        <v>3</v>
      </c>
      <c r="E303" s="532" t="s">
        <v>3</v>
      </c>
      <c r="F303" s="651" t="s">
        <v>453</v>
      </c>
      <c r="G303" s="203">
        <v>9987024.8008174226</v>
      </c>
      <c r="H303" s="203">
        <v>0</v>
      </c>
      <c r="I303" s="203">
        <f t="shared" si="3"/>
        <v>9987024.8008174226</v>
      </c>
    </row>
    <row r="304" spans="2:10">
      <c r="B304" s="222" t="s">
        <v>196</v>
      </c>
      <c r="C304" s="505">
        <v>0</v>
      </c>
      <c r="D304" s="505">
        <v>0</v>
      </c>
      <c r="E304" s="505">
        <v>0</v>
      </c>
      <c r="F304" s="651" t="s">
        <v>454</v>
      </c>
      <c r="G304" s="203">
        <v>3402885.4075045181</v>
      </c>
      <c r="H304" s="203">
        <v>0</v>
      </c>
      <c r="I304" s="203">
        <f t="shared" si="3"/>
        <v>3402885.4075045181</v>
      </c>
      <c r="J304" s="1"/>
    </row>
    <row r="305" spans="2:10">
      <c r="B305" s="222" t="s">
        <v>197</v>
      </c>
      <c r="C305" s="505">
        <v>0</v>
      </c>
      <c r="D305" s="505">
        <v>0</v>
      </c>
      <c r="E305" s="505">
        <v>0</v>
      </c>
      <c r="F305" s="651" t="s">
        <v>455</v>
      </c>
      <c r="G305" s="203">
        <v>675269.2949678119</v>
      </c>
      <c r="H305" s="203">
        <v>0</v>
      </c>
      <c r="I305" s="203">
        <f t="shared" si="3"/>
        <v>675269.2949678119</v>
      </c>
    </row>
    <row r="306" spans="2:10">
      <c r="B306" s="222" t="s">
        <v>198</v>
      </c>
      <c r="C306" s="505">
        <v>0</v>
      </c>
      <c r="D306" s="505">
        <v>0</v>
      </c>
      <c r="E306" s="505">
        <v>0</v>
      </c>
      <c r="F306" s="651" t="s">
        <v>456</v>
      </c>
      <c r="G306" s="203">
        <v>21338019.740189187</v>
      </c>
      <c r="H306" s="203">
        <v>0</v>
      </c>
      <c r="I306" s="203">
        <f t="shared" si="3"/>
        <v>21338019.740189187</v>
      </c>
    </row>
    <row r="307" spans="2:10">
      <c r="B307" s="222" t="s">
        <v>199</v>
      </c>
      <c r="C307" s="505">
        <v>0</v>
      </c>
      <c r="D307" s="505">
        <v>0</v>
      </c>
      <c r="E307" s="505">
        <v>0</v>
      </c>
      <c r="F307" s="651" t="s">
        <v>1002</v>
      </c>
      <c r="G307" s="203">
        <v>193762</v>
      </c>
      <c r="H307" s="203">
        <v>0</v>
      </c>
      <c r="I307" s="203">
        <f t="shared" si="3"/>
        <v>193762</v>
      </c>
    </row>
    <row r="308" spans="2:10">
      <c r="B308" s="222" t="s">
        <v>200</v>
      </c>
      <c r="C308" s="505">
        <v>0</v>
      </c>
      <c r="D308" s="505">
        <v>0</v>
      </c>
      <c r="E308" s="505">
        <v>0</v>
      </c>
      <c r="F308" s="651" t="s">
        <v>457</v>
      </c>
      <c r="G308" s="203">
        <v>4208260.1217600005</v>
      </c>
      <c r="H308" s="203">
        <v>0</v>
      </c>
      <c r="I308" s="203">
        <f t="shared" si="3"/>
        <v>4208260.1217600005</v>
      </c>
    </row>
    <row r="309" spans="2:10" ht="31">
      <c r="B309" s="222" t="s">
        <v>201</v>
      </c>
      <c r="C309" s="727">
        <v>0</v>
      </c>
      <c r="D309" s="505">
        <v>0</v>
      </c>
      <c r="E309" s="505">
        <v>0</v>
      </c>
      <c r="F309" s="651" t="s">
        <v>458</v>
      </c>
      <c r="G309" s="203">
        <v>0</v>
      </c>
      <c r="H309" s="203">
        <v>0</v>
      </c>
      <c r="I309" s="203">
        <f t="shared" si="3"/>
        <v>0</v>
      </c>
    </row>
    <row r="310" spans="2:10" ht="31">
      <c r="B310" s="222" t="s">
        <v>202</v>
      </c>
      <c r="C310" s="727">
        <v>6500000</v>
      </c>
      <c r="D310" s="505">
        <v>0</v>
      </c>
      <c r="E310" s="505">
        <v>0</v>
      </c>
      <c r="F310" s="651" t="s">
        <v>460</v>
      </c>
      <c r="G310" s="203">
        <v>0</v>
      </c>
      <c r="H310" s="203">
        <v>0</v>
      </c>
      <c r="I310" s="203">
        <f t="shared" si="3"/>
        <v>0</v>
      </c>
    </row>
    <row r="311" spans="2:10" ht="31">
      <c r="B311" s="222" t="s">
        <v>203</v>
      </c>
      <c r="C311" s="727">
        <v>0</v>
      </c>
      <c r="D311" s="505">
        <v>0</v>
      </c>
      <c r="E311" s="505">
        <v>0</v>
      </c>
      <c r="F311" s="651" t="s">
        <v>462</v>
      </c>
      <c r="G311" s="203">
        <v>0</v>
      </c>
      <c r="H311" s="203">
        <v>0</v>
      </c>
      <c r="I311" s="203">
        <f t="shared" si="3"/>
        <v>0</v>
      </c>
    </row>
    <row r="312" spans="2:10" ht="31">
      <c r="B312" s="222" t="s">
        <v>204</v>
      </c>
      <c r="C312" s="727">
        <v>1301189.8585248</v>
      </c>
      <c r="D312" s="505">
        <v>0</v>
      </c>
      <c r="E312" s="505">
        <v>0</v>
      </c>
      <c r="F312" s="651" t="s">
        <v>466</v>
      </c>
      <c r="G312" s="203">
        <v>0</v>
      </c>
      <c r="H312" s="203">
        <v>0</v>
      </c>
      <c r="I312" s="203">
        <f t="shared" si="3"/>
        <v>0</v>
      </c>
    </row>
    <row r="313" spans="2:10" ht="31">
      <c r="B313" s="222" t="s">
        <v>205</v>
      </c>
      <c r="C313" s="727">
        <v>61740490.505054079</v>
      </c>
      <c r="D313" s="505">
        <v>4729808.8499999996</v>
      </c>
      <c r="E313" s="505">
        <v>7088183.8499999996</v>
      </c>
      <c r="F313" s="651" t="s">
        <v>468</v>
      </c>
      <c r="G313" s="203">
        <v>0</v>
      </c>
      <c r="H313" s="203">
        <v>0</v>
      </c>
      <c r="I313" s="203">
        <f t="shared" si="3"/>
        <v>0</v>
      </c>
    </row>
    <row r="314" spans="2:10" ht="31">
      <c r="B314" s="222" t="s">
        <v>206</v>
      </c>
      <c r="C314" s="727">
        <v>0</v>
      </c>
      <c r="D314" s="505">
        <v>0</v>
      </c>
      <c r="E314" s="505">
        <v>0</v>
      </c>
      <c r="F314" s="651" t="s">
        <v>1006</v>
      </c>
      <c r="G314" s="203">
        <v>0</v>
      </c>
      <c r="H314" s="203">
        <v>0</v>
      </c>
      <c r="I314" s="203">
        <f t="shared" si="3"/>
        <v>0</v>
      </c>
    </row>
    <row r="315" spans="2:10" ht="31">
      <c r="B315" s="222" t="s">
        <v>207</v>
      </c>
      <c r="C315" s="727">
        <v>6604635.04</v>
      </c>
      <c r="D315" s="505">
        <v>0</v>
      </c>
      <c r="E315" s="505">
        <v>0</v>
      </c>
      <c r="F315" s="28" t="s">
        <v>34</v>
      </c>
      <c r="G315" s="29">
        <f>SUM(G302:G314)</f>
        <v>39805221.365238942</v>
      </c>
      <c r="H315" s="29">
        <f>SUM(H302:H314)</f>
        <v>0</v>
      </c>
      <c r="I315" s="203">
        <f t="shared" si="3"/>
        <v>39805221.365238942</v>
      </c>
    </row>
    <row r="316" spans="2:10" ht="31">
      <c r="B316" s="222" t="s">
        <v>208</v>
      </c>
      <c r="C316" s="727">
        <v>0</v>
      </c>
      <c r="D316" s="505">
        <v>0</v>
      </c>
      <c r="E316" s="505">
        <v>0</v>
      </c>
      <c r="F316" s="516" t="s">
        <v>1007</v>
      </c>
      <c r="G316" s="203">
        <v>0</v>
      </c>
      <c r="H316" s="203">
        <v>0</v>
      </c>
      <c r="I316" s="203">
        <f t="shared" si="3"/>
        <v>0</v>
      </c>
      <c r="J316" s="1"/>
    </row>
    <row r="317" spans="2:10" ht="31">
      <c r="B317" s="222" t="s">
        <v>209</v>
      </c>
      <c r="C317" s="727">
        <v>9522914</v>
      </c>
      <c r="D317" s="505">
        <v>0</v>
      </c>
      <c r="E317" s="505">
        <v>0</v>
      </c>
      <c r="F317" s="651" t="s">
        <v>1008</v>
      </c>
      <c r="G317" s="203">
        <v>0</v>
      </c>
      <c r="H317" s="203">
        <v>0</v>
      </c>
      <c r="I317" s="203">
        <f t="shared" si="3"/>
        <v>0</v>
      </c>
    </row>
    <row r="318" spans="2:10" ht="31">
      <c r="B318" s="222" t="s">
        <v>210</v>
      </c>
      <c r="C318" s="727">
        <v>14356482.199999999</v>
      </c>
      <c r="D318" s="505">
        <v>0</v>
      </c>
      <c r="E318" s="505">
        <v>0</v>
      </c>
      <c r="F318" s="28" t="s">
        <v>34</v>
      </c>
      <c r="G318" s="29">
        <f>SUM(G316:G317)</f>
        <v>0</v>
      </c>
      <c r="H318" s="29">
        <f>SUM(H316:H317)</f>
        <v>0</v>
      </c>
      <c r="I318" s="203">
        <f t="shared" si="3"/>
        <v>0</v>
      </c>
    </row>
    <row r="319" spans="2:10">
      <c r="B319" s="222" t="s">
        <v>211</v>
      </c>
      <c r="C319" s="727">
        <v>0</v>
      </c>
      <c r="D319" s="505">
        <v>0</v>
      </c>
      <c r="E319" s="505">
        <v>0</v>
      </c>
      <c r="F319" s="651"/>
      <c r="G319" s="203">
        <v>4832649397.9912891</v>
      </c>
      <c r="H319" s="203">
        <v>2087084275.6999998</v>
      </c>
      <c r="I319" s="203">
        <f t="shared" si="3"/>
        <v>2745565122.2912893</v>
      </c>
    </row>
    <row r="320" spans="2:10">
      <c r="B320" s="222" t="s">
        <v>212</v>
      </c>
      <c r="C320" s="727">
        <v>0</v>
      </c>
      <c r="D320" s="505">
        <v>0</v>
      </c>
      <c r="E320" s="505">
        <v>0</v>
      </c>
      <c r="F320" s="651"/>
      <c r="G320" s="203"/>
      <c r="H320" s="203"/>
      <c r="I320" s="203"/>
    </row>
    <row r="321" spans="2:10">
      <c r="B321" s="222" t="s">
        <v>213</v>
      </c>
      <c r="C321" s="727">
        <v>0</v>
      </c>
      <c r="D321" s="505">
        <v>0</v>
      </c>
      <c r="E321" s="505">
        <v>0</v>
      </c>
      <c r="F321" s="651"/>
      <c r="G321" s="203"/>
      <c r="H321" s="203" t="e">
        <f>H318+H315+#REF!</f>
        <v>#REF!</v>
      </c>
      <c r="I321" s="203"/>
    </row>
    <row r="322" spans="2:10" ht="31">
      <c r="B322" s="222" t="s">
        <v>214</v>
      </c>
      <c r="C322" s="727">
        <v>0</v>
      </c>
      <c r="D322" s="505">
        <v>0</v>
      </c>
      <c r="E322" s="505">
        <v>0</v>
      </c>
      <c r="F322" s="18"/>
    </row>
    <row r="323" spans="2:10">
      <c r="B323" s="222" t="s">
        <v>215</v>
      </c>
      <c r="C323" s="727">
        <v>0</v>
      </c>
      <c r="D323" s="505">
        <v>0</v>
      </c>
      <c r="E323" s="505">
        <v>0</v>
      </c>
      <c r="F323" s="18"/>
    </row>
    <row r="324" spans="2:10">
      <c r="B324" s="222" t="s">
        <v>216</v>
      </c>
      <c r="C324" s="727">
        <v>0</v>
      </c>
      <c r="D324" s="505">
        <v>0</v>
      </c>
      <c r="E324" s="505">
        <v>0</v>
      </c>
      <c r="F324" s="18"/>
    </row>
    <row r="325" spans="2:10">
      <c r="B325" s="222"/>
      <c r="C325" s="727">
        <v>0</v>
      </c>
      <c r="D325" s="505">
        <v>0</v>
      </c>
      <c r="E325" s="505">
        <v>0</v>
      </c>
      <c r="F325" s="18"/>
    </row>
    <row r="326" spans="2:10">
      <c r="B326" s="499" t="s">
        <v>217</v>
      </c>
      <c r="C326" s="727">
        <v>0</v>
      </c>
      <c r="D326" s="505">
        <v>0</v>
      </c>
      <c r="E326" s="505">
        <v>0</v>
      </c>
      <c r="F326" s="485"/>
    </row>
    <row r="327" spans="2:10" ht="31">
      <c r="B327" s="222" t="s">
        <v>218</v>
      </c>
      <c r="C327" s="727">
        <v>31537900</v>
      </c>
      <c r="D327" s="505">
        <v>0</v>
      </c>
      <c r="E327" s="505">
        <v>0</v>
      </c>
      <c r="F327" s="485"/>
      <c r="J327" s="1"/>
    </row>
    <row r="328" spans="2:10">
      <c r="B328" s="222" t="s">
        <v>219</v>
      </c>
      <c r="C328" s="727">
        <v>0</v>
      </c>
      <c r="D328" s="505">
        <v>0</v>
      </c>
      <c r="E328" s="505">
        <v>0</v>
      </c>
    </row>
    <row r="329" spans="2:10" ht="31">
      <c r="B329" s="222" t="s">
        <v>220</v>
      </c>
      <c r="C329" s="727">
        <v>0</v>
      </c>
      <c r="D329" s="505">
        <v>0</v>
      </c>
      <c r="E329" s="505">
        <v>0</v>
      </c>
    </row>
    <row r="330" spans="2:10">
      <c r="B330" s="222" t="s">
        <v>221</v>
      </c>
      <c r="C330" s="727">
        <v>0</v>
      </c>
      <c r="D330" s="505">
        <v>0</v>
      </c>
      <c r="E330" s="505">
        <v>0</v>
      </c>
    </row>
    <row r="331" spans="2:10">
      <c r="B331" s="222" t="s">
        <v>222</v>
      </c>
      <c r="C331" s="505">
        <v>0</v>
      </c>
      <c r="D331" s="505">
        <v>0</v>
      </c>
      <c r="E331" s="505">
        <v>0</v>
      </c>
    </row>
    <row r="332" spans="2:10">
      <c r="B332" s="207"/>
      <c r="C332" s="505"/>
      <c r="D332" s="505">
        <v>0</v>
      </c>
      <c r="E332" s="505">
        <v>0</v>
      </c>
    </row>
    <row r="333" spans="2:10" s="1" customFormat="1" ht="18">
      <c r="B333" s="499" t="s">
        <v>42</v>
      </c>
      <c r="C333" s="534">
        <f>SUM(C304:C332)</f>
        <v>131563611.6035789</v>
      </c>
      <c r="D333" s="534">
        <f>SUM(D304:D332)</f>
        <v>4729808.8499999996</v>
      </c>
      <c r="E333" s="498">
        <v>0</v>
      </c>
      <c r="F333" s="548"/>
      <c r="G333" s="545"/>
      <c r="H333" s="2"/>
      <c r="I333" s="18"/>
      <c r="J333" s="2"/>
    </row>
    <row r="334" spans="2:10">
      <c r="D334" s="484"/>
      <c r="E334" s="18"/>
    </row>
    <row r="335" spans="2:10">
      <c r="D335" s="484">
        <f>D333+D286+D236+D213</f>
        <v>1090160885</v>
      </c>
      <c r="E335" s="18"/>
    </row>
    <row r="336" spans="2:10">
      <c r="D336" s="484">
        <v>1090160885</v>
      </c>
      <c r="E336" s="18">
        <f>D335-D336</f>
        <v>0</v>
      </c>
    </row>
    <row r="337" spans="2:10">
      <c r="B337" s="219" t="s">
        <v>223</v>
      </c>
      <c r="C337" s="521"/>
      <c r="D337" s="521"/>
      <c r="E337" s="18"/>
    </row>
    <row r="338" spans="2:10">
      <c r="B338" s="5"/>
      <c r="C338" s="521"/>
      <c r="D338" s="521"/>
      <c r="E338" s="18"/>
    </row>
    <row r="339" spans="2:10">
      <c r="B339" s="518"/>
      <c r="C339" s="519" t="s">
        <v>494</v>
      </c>
      <c r="D339" s="519" t="s">
        <v>495</v>
      </c>
      <c r="E339" s="519" t="s">
        <v>880</v>
      </c>
    </row>
    <row r="340" spans="2:10">
      <c r="B340" s="544"/>
      <c r="C340" s="519" t="s">
        <v>3</v>
      </c>
      <c r="D340" s="519" t="s">
        <v>3</v>
      </c>
      <c r="E340" s="532" t="s">
        <v>3</v>
      </c>
    </row>
    <row r="341" spans="2:10">
      <c r="B341" s="222" t="s">
        <v>224</v>
      </c>
      <c r="C341" s="505">
        <v>0</v>
      </c>
      <c r="D341" s="521">
        <v>0</v>
      </c>
      <c r="E341" s="505">
        <v>0</v>
      </c>
      <c r="J341" s="1"/>
    </row>
    <row r="342" spans="2:10">
      <c r="B342" s="222" t="s">
        <v>225</v>
      </c>
      <c r="C342" s="505">
        <v>0</v>
      </c>
      <c r="D342" s="505">
        <v>0</v>
      </c>
      <c r="E342" s="505">
        <v>0</v>
      </c>
    </row>
    <row r="343" spans="2:10">
      <c r="B343" s="222" t="s">
        <v>226</v>
      </c>
      <c r="C343" s="505">
        <v>0</v>
      </c>
      <c r="D343" s="505">
        <v>0</v>
      </c>
      <c r="E343" s="505">
        <v>0</v>
      </c>
    </row>
    <row r="344" spans="2:10">
      <c r="B344" s="222"/>
      <c r="C344" s="505"/>
      <c r="D344" s="505"/>
      <c r="E344" s="505"/>
    </row>
    <row r="345" spans="2:10" s="1" customFormat="1">
      <c r="B345" s="499" t="s">
        <v>42</v>
      </c>
      <c r="C345" s="498">
        <v>0</v>
      </c>
      <c r="D345" s="498">
        <v>0</v>
      </c>
      <c r="E345" s="498">
        <v>0</v>
      </c>
      <c r="F345" s="548"/>
      <c r="G345" s="545"/>
      <c r="H345" s="2"/>
      <c r="I345" s="18"/>
      <c r="J345" s="2"/>
    </row>
    <row r="346" spans="2:10">
      <c r="D346" s="484"/>
      <c r="E346" s="18"/>
    </row>
    <row r="347" spans="2:10">
      <c r="D347" s="484"/>
      <c r="E347" s="18"/>
    </row>
    <row r="348" spans="2:10">
      <c r="B348" s="219" t="s">
        <v>506</v>
      </c>
      <c r="C348" s="521"/>
      <c r="D348" s="521"/>
      <c r="E348" s="18"/>
    </row>
    <row r="349" spans="2:10">
      <c r="B349" s="530"/>
      <c r="C349" s="521"/>
      <c r="D349" s="521"/>
      <c r="E349" s="18"/>
    </row>
    <row r="350" spans="2:10">
      <c r="B350" s="518"/>
      <c r="C350" s="519" t="s">
        <v>494</v>
      </c>
      <c r="D350" s="519" t="s">
        <v>495</v>
      </c>
      <c r="E350" s="519" t="s">
        <v>880</v>
      </c>
    </row>
    <row r="351" spans="2:10">
      <c r="B351" s="518"/>
      <c r="C351" s="519" t="s">
        <v>3</v>
      </c>
      <c r="D351" s="519" t="s">
        <v>3</v>
      </c>
      <c r="E351" s="532" t="s">
        <v>3</v>
      </c>
    </row>
    <row r="352" spans="2:10" ht="31">
      <c r="B352" s="222" t="s">
        <v>227</v>
      </c>
      <c r="C352" s="505">
        <v>0</v>
      </c>
      <c r="D352" s="505">
        <v>0</v>
      </c>
      <c r="E352" s="505">
        <v>0</v>
      </c>
    </row>
    <row r="353" spans="2:10" ht="31">
      <c r="B353" s="222" t="s">
        <v>228</v>
      </c>
      <c r="C353" s="505">
        <v>0</v>
      </c>
      <c r="D353" s="505">
        <v>0</v>
      </c>
      <c r="E353" s="505">
        <v>0</v>
      </c>
    </row>
    <row r="354" spans="2:10" ht="31">
      <c r="B354" s="222" t="s">
        <v>229</v>
      </c>
      <c r="C354" s="505">
        <v>0</v>
      </c>
      <c r="D354" s="505">
        <v>0</v>
      </c>
      <c r="E354" s="505">
        <v>0</v>
      </c>
    </row>
    <row r="355" spans="2:10" ht="31">
      <c r="B355" s="222" t="s">
        <v>230</v>
      </c>
      <c r="C355" s="505">
        <v>0</v>
      </c>
      <c r="D355" s="505">
        <v>0</v>
      </c>
      <c r="E355" s="505">
        <v>0</v>
      </c>
    </row>
    <row r="356" spans="2:10" s="1" customFormat="1">
      <c r="B356" s="499" t="s">
        <v>42</v>
      </c>
      <c r="C356" s="498">
        <v>0</v>
      </c>
      <c r="D356" s="498">
        <v>0</v>
      </c>
      <c r="E356" s="498">
        <v>0</v>
      </c>
      <c r="F356" s="548"/>
      <c r="G356" s="545"/>
      <c r="H356" s="2"/>
      <c r="I356" s="18"/>
      <c r="J356" s="2"/>
    </row>
    <row r="357" spans="2:10">
      <c r="D357" s="484"/>
      <c r="E357" s="18"/>
    </row>
    <row r="358" spans="2:10">
      <c r="D358" s="484"/>
      <c r="E358" s="18"/>
    </row>
    <row r="359" spans="2:10">
      <c r="B359" s="496" t="s">
        <v>231</v>
      </c>
      <c r="C359" s="521"/>
      <c r="D359" s="521"/>
      <c r="E359" s="18"/>
    </row>
    <row r="360" spans="2:10">
      <c r="B360" s="530"/>
      <c r="C360" s="521"/>
      <c r="D360" s="521"/>
      <c r="E360" s="18"/>
      <c r="J360" s="1"/>
    </row>
    <row r="361" spans="2:10">
      <c r="B361" s="518"/>
      <c r="C361" s="519" t="s">
        <v>494</v>
      </c>
      <c r="D361" s="519" t="s">
        <v>495</v>
      </c>
      <c r="E361" s="519" t="s">
        <v>880</v>
      </c>
    </row>
    <row r="362" spans="2:10">
      <c r="B362" s="518"/>
      <c r="C362" s="519" t="s">
        <v>3</v>
      </c>
      <c r="D362" s="519" t="s">
        <v>3</v>
      </c>
      <c r="E362" s="532" t="s">
        <v>3</v>
      </c>
    </row>
    <row r="363" spans="2:10">
      <c r="B363" s="222" t="s">
        <v>232</v>
      </c>
      <c r="C363" s="505"/>
      <c r="D363" s="505"/>
      <c r="E363" s="505"/>
    </row>
    <row r="364" spans="2:10">
      <c r="B364" s="222" t="s">
        <v>233</v>
      </c>
      <c r="C364" s="505">
        <v>0</v>
      </c>
      <c r="D364" s="505">
        <v>0</v>
      </c>
      <c r="E364" s="505">
        <v>0</v>
      </c>
    </row>
    <row r="365" spans="2:10" ht="31">
      <c r="B365" s="222" t="s">
        <v>234</v>
      </c>
      <c r="C365" s="505">
        <v>0</v>
      </c>
      <c r="D365" s="505">
        <v>0</v>
      </c>
      <c r="E365" s="505">
        <v>0</v>
      </c>
    </row>
    <row r="366" spans="2:10" ht="31">
      <c r="B366" s="222" t="s">
        <v>235</v>
      </c>
      <c r="C366" s="505">
        <v>0</v>
      </c>
      <c r="D366" s="505">
        <v>0</v>
      </c>
      <c r="E366" s="505">
        <v>0</v>
      </c>
    </row>
    <row r="367" spans="2:10" ht="31">
      <c r="B367" s="222" t="s">
        <v>236</v>
      </c>
      <c r="C367" s="505">
        <v>0</v>
      </c>
      <c r="D367" s="505">
        <v>0</v>
      </c>
      <c r="E367" s="505">
        <v>0</v>
      </c>
    </row>
    <row r="368" spans="2:10">
      <c r="B368" s="25" t="s">
        <v>237</v>
      </c>
      <c r="C368" s="505">
        <v>0</v>
      </c>
      <c r="D368" s="505">
        <v>0</v>
      </c>
      <c r="E368" s="505">
        <v>0</v>
      </c>
    </row>
    <row r="369" spans="2:10">
      <c r="B369" s="25" t="s">
        <v>238</v>
      </c>
      <c r="C369" s="505"/>
      <c r="D369" s="505"/>
      <c r="E369" s="505"/>
      <c r="J369" s="1"/>
    </row>
    <row r="370" spans="2:10" s="1" customFormat="1">
      <c r="B370" s="499" t="s">
        <v>42</v>
      </c>
      <c r="C370" s="498">
        <f>SUM(C364:C369)</f>
        <v>0</v>
      </c>
      <c r="D370" s="498">
        <v>0</v>
      </c>
      <c r="E370" s="498">
        <v>0</v>
      </c>
      <c r="F370" s="548"/>
      <c r="G370" s="545"/>
      <c r="H370" s="2"/>
      <c r="I370" s="18"/>
      <c r="J370" s="2"/>
    </row>
    <row r="373" spans="2:10">
      <c r="B373" s="496" t="s">
        <v>239</v>
      </c>
      <c r="C373" s="521"/>
      <c r="D373" s="521"/>
      <c r="E373" s="521"/>
    </row>
    <row r="374" spans="2:10">
      <c r="B374" s="530"/>
      <c r="C374" s="521"/>
      <c r="D374" s="521"/>
      <c r="E374" s="521"/>
    </row>
    <row r="375" spans="2:10" ht="45">
      <c r="B375" s="518"/>
      <c r="C375" s="549" t="s">
        <v>240</v>
      </c>
      <c r="D375" s="519" t="s">
        <v>495</v>
      </c>
      <c r="E375" s="519" t="s">
        <v>880</v>
      </c>
    </row>
    <row r="376" spans="2:10" ht="30">
      <c r="B376" s="499" t="s">
        <v>507</v>
      </c>
      <c r="C376" s="497"/>
      <c r="D376" s="498" t="s">
        <v>3</v>
      </c>
      <c r="E376" s="497" t="s">
        <v>3</v>
      </c>
    </row>
    <row r="377" spans="2:10" ht="31">
      <c r="B377" s="539" t="s">
        <v>508</v>
      </c>
      <c r="C377" s="550"/>
      <c r="D377" s="505">
        <v>0</v>
      </c>
      <c r="E377" s="505">
        <v>0</v>
      </c>
    </row>
    <row r="378" spans="2:10" ht="31">
      <c r="B378" s="539" t="s">
        <v>509</v>
      </c>
      <c r="C378" s="550"/>
      <c r="D378" s="505">
        <v>0</v>
      </c>
      <c r="E378" s="505">
        <v>0</v>
      </c>
    </row>
    <row r="379" spans="2:10">
      <c r="B379" s="539" t="s">
        <v>510</v>
      </c>
      <c r="C379" s="550"/>
      <c r="D379" s="505">
        <v>0</v>
      </c>
      <c r="E379" s="505">
        <v>0</v>
      </c>
    </row>
    <row r="380" spans="2:10" ht="31">
      <c r="B380" s="539" t="s">
        <v>511</v>
      </c>
      <c r="C380" s="550"/>
      <c r="D380" s="505">
        <v>0</v>
      </c>
      <c r="E380" s="505">
        <v>0</v>
      </c>
    </row>
    <row r="381" spans="2:10" ht="31">
      <c r="B381" s="539" t="s">
        <v>512</v>
      </c>
      <c r="C381" s="550"/>
      <c r="D381" s="505">
        <v>0</v>
      </c>
      <c r="E381" s="505">
        <v>0</v>
      </c>
    </row>
    <row r="382" spans="2:10" ht="31">
      <c r="B382" s="539" t="s">
        <v>513</v>
      </c>
      <c r="C382" s="550"/>
      <c r="D382" s="505">
        <v>0</v>
      </c>
      <c r="E382" s="505">
        <v>0</v>
      </c>
    </row>
    <row r="383" spans="2:10">
      <c r="B383" s="551" t="s">
        <v>246</v>
      </c>
      <c r="C383" s="550"/>
      <c r="D383" s="505">
        <v>0</v>
      </c>
      <c r="E383" s="505">
        <v>0</v>
      </c>
    </row>
    <row r="384" spans="2:10" ht="31">
      <c r="B384" s="539" t="s">
        <v>514</v>
      </c>
      <c r="C384" s="550"/>
      <c r="D384" s="505">
        <v>0</v>
      </c>
      <c r="E384" s="505">
        <v>0</v>
      </c>
    </row>
    <row r="385" spans="2:10" ht="31">
      <c r="B385" s="539" t="s">
        <v>515</v>
      </c>
      <c r="C385" s="550"/>
      <c r="D385" s="505">
        <v>0</v>
      </c>
      <c r="E385" s="505">
        <v>0</v>
      </c>
    </row>
    <row r="386" spans="2:10">
      <c r="B386" s="539" t="s">
        <v>516</v>
      </c>
      <c r="C386" s="550"/>
      <c r="D386" s="505">
        <v>0</v>
      </c>
      <c r="E386" s="505">
        <v>0</v>
      </c>
    </row>
    <row r="387" spans="2:10" ht="31">
      <c r="B387" s="539" t="s">
        <v>517</v>
      </c>
      <c r="C387" s="550"/>
      <c r="D387" s="505">
        <v>0</v>
      </c>
      <c r="E387" s="505">
        <v>0</v>
      </c>
    </row>
    <row r="388" spans="2:10" ht="31">
      <c r="B388" s="539" t="s">
        <v>518</v>
      </c>
      <c r="C388" s="550"/>
      <c r="D388" s="505">
        <v>0</v>
      </c>
      <c r="E388" s="505">
        <v>0</v>
      </c>
    </row>
    <row r="389" spans="2:10" s="1" customFormat="1" ht="18">
      <c r="B389" s="499" t="s">
        <v>42</v>
      </c>
      <c r="C389" s="497"/>
      <c r="D389" s="534">
        <v>0</v>
      </c>
      <c r="E389" s="534">
        <v>0</v>
      </c>
      <c r="F389" s="548"/>
      <c r="G389" s="545"/>
      <c r="H389" s="2"/>
      <c r="I389" s="18"/>
      <c r="J389" s="2"/>
    </row>
    <row r="390" spans="2:10">
      <c r="J390" s="1"/>
    </row>
    <row r="392" spans="2:10">
      <c r="B392" s="496" t="s">
        <v>266</v>
      </c>
      <c r="C392" s="521"/>
      <c r="D392" s="521"/>
      <c r="E392" s="521"/>
    </row>
    <row r="393" spans="2:10">
      <c r="B393" s="530"/>
      <c r="C393" s="521"/>
      <c r="D393" s="521"/>
      <c r="E393" s="521"/>
    </row>
    <row r="394" spans="2:10">
      <c r="B394" s="518"/>
      <c r="C394" s="519" t="s">
        <v>2541</v>
      </c>
      <c r="D394" s="519" t="s">
        <v>880</v>
      </c>
      <c r="E394" s="18"/>
    </row>
    <row r="395" spans="2:10">
      <c r="B395" s="518"/>
      <c r="C395" s="519" t="s">
        <v>3</v>
      </c>
      <c r="D395" s="532" t="s">
        <v>3</v>
      </c>
      <c r="E395" s="18"/>
    </row>
    <row r="396" spans="2:10">
      <c r="B396" s="222" t="s">
        <v>267</v>
      </c>
      <c r="C396" s="505">
        <v>0</v>
      </c>
      <c r="D396" s="505">
        <v>0</v>
      </c>
      <c r="E396" s="18"/>
    </row>
    <row r="397" spans="2:10">
      <c r="B397" s="222" t="s">
        <v>268</v>
      </c>
      <c r="C397" s="505">
        <v>0</v>
      </c>
      <c r="D397" s="505">
        <v>0</v>
      </c>
      <c r="E397" s="18"/>
    </row>
    <row r="398" spans="2:10" s="1" customFormat="1" ht="18">
      <c r="B398" s="499" t="s">
        <v>42</v>
      </c>
      <c r="C398" s="534">
        <f>SUM(C396:C397)</f>
        <v>0</v>
      </c>
      <c r="D398" s="534">
        <f>SUM(D396:D397)</f>
        <v>0</v>
      </c>
      <c r="E398" s="501"/>
      <c r="F398" s="548"/>
      <c r="G398" s="545"/>
      <c r="H398" s="2"/>
      <c r="I398" s="18"/>
      <c r="J398" s="2"/>
    </row>
    <row r="399" spans="2:10">
      <c r="B399" s="5"/>
      <c r="C399" s="521"/>
      <c r="D399" s="521"/>
      <c r="E399" s="18"/>
    </row>
    <row r="400" spans="2:10">
      <c r="B400" s="218"/>
      <c r="C400" s="521"/>
      <c r="D400" s="521"/>
      <c r="E400" s="18"/>
    </row>
    <row r="401" spans="2:5">
      <c r="B401" s="219" t="s">
        <v>269</v>
      </c>
      <c r="C401" s="521"/>
      <c r="D401" s="521"/>
      <c r="E401" s="18"/>
    </row>
    <row r="402" spans="2:5">
      <c r="B402" s="530"/>
      <c r="C402" s="521"/>
      <c r="D402" s="521"/>
      <c r="E402" s="18"/>
    </row>
    <row r="403" spans="2:5">
      <c r="B403" s="518"/>
      <c r="C403" s="519" t="s">
        <v>2</v>
      </c>
      <c r="D403" s="519" t="s">
        <v>496</v>
      </c>
      <c r="E403" s="18"/>
    </row>
    <row r="404" spans="2:5">
      <c r="B404" s="518"/>
      <c r="C404" s="519" t="s">
        <v>3</v>
      </c>
      <c r="D404" s="532" t="s">
        <v>3</v>
      </c>
      <c r="E404" s="18"/>
    </row>
    <row r="405" spans="2:5">
      <c r="B405" s="222" t="s">
        <v>270</v>
      </c>
      <c r="C405" s="505">
        <v>0</v>
      </c>
      <c r="D405" s="203">
        <v>0</v>
      </c>
      <c r="E405" s="18"/>
    </row>
    <row r="406" spans="2:5">
      <c r="B406" s="222" t="s">
        <v>271</v>
      </c>
      <c r="C406" s="505">
        <v>0</v>
      </c>
      <c r="D406" s="203">
        <v>0</v>
      </c>
      <c r="E406" s="18"/>
    </row>
    <row r="407" spans="2:5">
      <c r="B407" s="222" t="s">
        <v>272</v>
      </c>
      <c r="C407" s="505">
        <v>0</v>
      </c>
      <c r="D407" s="203">
        <v>0</v>
      </c>
      <c r="E407" s="18"/>
    </row>
    <row r="408" spans="2:5">
      <c r="B408" s="499" t="s">
        <v>42</v>
      </c>
      <c r="C408" s="498"/>
      <c r="D408" s="203"/>
      <c r="E408" s="18"/>
    </row>
    <row r="409" spans="2:5">
      <c r="D409" s="484"/>
      <c r="E409" s="18"/>
    </row>
    <row r="410" spans="2:5">
      <c r="D410" s="484"/>
      <c r="E410" s="18"/>
    </row>
    <row r="411" spans="2:5">
      <c r="B411" s="496" t="s">
        <v>273</v>
      </c>
      <c r="C411" s="521"/>
      <c r="D411" s="521"/>
      <c r="E411" s="18"/>
    </row>
    <row r="412" spans="2:5">
      <c r="B412" s="530"/>
      <c r="C412" s="521"/>
      <c r="D412" s="521"/>
      <c r="E412" s="18"/>
    </row>
    <row r="413" spans="2:5">
      <c r="B413" s="518"/>
      <c r="C413" s="519" t="s">
        <v>2</v>
      </c>
      <c r="D413" s="519" t="s">
        <v>496</v>
      </c>
      <c r="E413" s="18"/>
    </row>
    <row r="414" spans="2:5">
      <c r="B414" s="518"/>
      <c r="C414" s="519" t="s">
        <v>3</v>
      </c>
      <c r="D414" s="532" t="s">
        <v>3</v>
      </c>
      <c r="E414" s="18"/>
    </row>
    <row r="415" spans="2:5">
      <c r="B415" s="222" t="s">
        <v>274</v>
      </c>
      <c r="C415" s="505">
        <v>0</v>
      </c>
      <c r="D415" s="505">
        <v>0</v>
      </c>
      <c r="E415" s="18"/>
    </row>
    <row r="416" spans="2:5">
      <c r="B416" s="222" t="s">
        <v>275</v>
      </c>
      <c r="C416" s="505">
        <v>0</v>
      </c>
      <c r="D416" s="505">
        <v>0</v>
      </c>
      <c r="E416" s="18"/>
    </row>
    <row r="417" spans="2:10">
      <c r="B417" s="222" t="s">
        <v>276</v>
      </c>
      <c r="C417" s="505">
        <v>0</v>
      </c>
      <c r="D417" s="505">
        <v>0</v>
      </c>
      <c r="E417" s="18"/>
    </row>
    <row r="418" spans="2:10">
      <c r="B418" s="222" t="s">
        <v>277</v>
      </c>
      <c r="C418" s="505">
        <v>0</v>
      </c>
      <c r="D418" s="505">
        <v>0</v>
      </c>
      <c r="E418" s="18"/>
    </row>
    <row r="419" spans="2:10" s="1" customFormat="1" ht="18">
      <c r="B419" s="499" t="s">
        <v>42</v>
      </c>
      <c r="C419" s="534">
        <f>SUM(C415:C418)</f>
        <v>0</v>
      </c>
      <c r="D419" s="534">
        <f>SUM(D415:D418)</f>
        <v>0</v>
      </c>
      <c r="E419" s="501"/>
      <c r="F419" s="548"/>
      <c r="G419" s="545"/>
      <c r="H419" s="2"/>
      <c r="I419" s="18"/>
      <c r="J419" s="2"/>
    </row>
    <row r="423" spans="2:10">
      <c r="B423" s="219" t="s">
        <v>519</v>
      </c>
      <c r="C423" s="521"/>
      <c r="D423" s="521"/>
      <c r="E423" s="521"/>
    </row>
    <row r="424" spans="2:10" ht="30">
      <c r="B424" s="541" t="s">
        <v>520</v>
      </c>
      <c r="C424" s="532" t="s">
        <v>280</v>
      </c>
      <c r="D424" s="532" t="s">
        <v>281</v>
      </c>
      <c r="E424" s="532" t="s">
        <v>282</v>
      </c>
    </row>
    <row r="425" spans="2:10">
      <c r="B425" s="499"/>
      <c r="C425" s="497"/>
      <c r="D425" s="497" t="s">
        <v>521</v>
      </c>
      <c r="E425" s="497" t="s">
        <v>3</v>
      </c>
    </row>
    <row r="426" spans="2:10">
      <c r="B426" s="222"/>
      <c r="C426" s="223"/>
      <c r="D426" s="224">
        <v>0</v>
      </c>
      <c r="E426" s="497">
        <v>0</v>
      </c>
    </row>
    <row r="427" spans="2:10">
      <c r="B427" s="222"/>
      <c r="C427" s="223"/>
      <c r="D427" s="224">
        <v>0</v>
      </c>
      <c r="E427" s="497">
        <v>0</v>
      </c>
    </row>
    <row r="428" spans="2:10">
      <c r="B428" s="222"/>
      <c r="C428" s="223"/>
      <c r="D428" s="224">
        <v>0</v>
      </c>
      <c r="E428" s="497">
        <v>0</v>
      </c>
    </row>
    <row r="429" spans="2:10">
      <c r="B429" s="222"/>
      <c r="C429" s="226"/>
      <c r="D429" s="224">
        <v>0</v>
      </c>
      <c r="E429" s="497">
        <v>0</v>
      </c>
    </row>
    <row r="430" spans="2:10">
      <c r="B430" s="222"/>
      <c r="C430" s="223"/>
      <c r="D430" s="224">
        <v>0</v>
      </c>
      <c r="E430" s="497">
        <v>0</v>
      </c>
    </row>
    <row r="431" spans="2:10">
      <c r="B431" s="222"/>
      <c r="C431" s="227"/>
      <c r="D431" s="224">
        <v>0</v>
      </c>
      <c r="E431" s="497">
        <v>0</v>
      </c>
    </row>
    <row r="432" spans="2:10">
      <c r="B432" s="222"/>
      <c r="C432" s="227"/>
      <c r="D432" s="224">
        <v>0</v>
      </c>
      <c r="E432" s="497">
        <v>0</v>
      </c>
    </row>
    <row r="433" spans="2:5">
      <c r="B433" s="222"/>
      <c r="C433" s="227"/>
      <c r="D433" s="224">
        <v>0</v>
      </c>
      <c r="E433" s="497">
        <v>0</v>
      </c>
    </row>
    <row r="434" spans="2:5">
      <c r="B434" s="222"/>
      <c r="C434" s="227"/>
      <c r="D434" s="224">
        <v>0</v>
      </c>
      <c r="E434" s="497">
        <v>0</v>
      </c>
    </row>
    <row r="435" spans="2:5">
      <c r="B435" s="222"/>
      <c r="C435" s="227"/>
      <c r="D435" s="224">
        <v>0</v>
      </c>
      <c r="E435" s="497">
        <v>0</v>
      </c>
    </row>
    <row r="436" spans="2:5">
      <c r="B436" s="222"/>
      <c r="C436" s="228"/>
      <c r="D436" s="224">
        <v>0</v>
      </c>
      <c r="E436" s="497">
        <v>0</v>
      </c>
    </row>
    <row r="437" spans="2:5">
      <c r="B437" s="222"/>
      <c r="C437" s="228"/>
      <c r="D437" s="224">
        <v>0</v>
      </c>
      <c r="E437" s="497">
        <v>0</v>
      </c>
    </row>
    <row r="438" spans="2:5">
      <c r="B438" s="222"/>
      <c r="C438" s="228"/>
      <c r="D438" s="224">
        <v>0</v>
      </c>
      <c r="E438" s="497">
        <v>0</v>
      </c>
    </row>
    <row r="439" spans="2:5" ht="18">
      <c r="B439" s="229" t="s">
        <v>34</v>
      </c>
      <c r="C439" s="497"/>
      <c r="D439" s="552">
        <f>SUM(D426:D438)</f>
        <v>0</v>
      </c>
      <c r="E439" s="552">
        <f t="shared" ref="E439" si="4">SUM(E426:E438)</f>
        <v>0</v>
      </c>
    </row>
    <row r="440" spans="2:5">
      <c r="B440" s="493"/>
      <c r="C440" s="495"/>
      <c r="D440" s="553"/>
      <c r="E440" s="495"/>
    </row>
    <row r="441" spans="2:5">
      <c r="B441" s="496" t="s">
        <v>287</v>
      </c>
      <c r="C441" s="521"/>
      <c r="D441" s="521"/>
      <c r="E441" s="521"/>
    </row>
    <row r="442" spans="2:5">
      <c r="B442" s="530"/>
      <c r="C442" s="521"/>
      <c r="D442" s="521"/>
      <c r="E442" s="521"/>
    </row>
    <row r="443" spans="2:5">
      <c r="B443" s="518"/>
      <c r="C443" s="519" t="s">
        <v>2</v>
      </c>
      <c r="D443" s="519" t="s">
        <v>496</v>
      </c>
      <c r="E443" s="18"/>
    </row>
    <row r="444" spans="2:5">
      <c r="B444" s="518"/>
      <c r="C444" s="519" t="s">
        <v>3</v>
      </c>
      <c r="D444" s="532" t="s">
        <v>3</v>
      </c>
      <c r="E444" s="18"/>
    </row>
    <row r="445" spans="2:5">
      <c r="B445" s="222" t="s">
        <v>288</v>
      </c>
      <c r="C445" s="505">
        <v>0</v>
      </c>
      <c r="D445" s="505">
        <v>0</v>
      </c>
      <c r="E445" s="18"/>
    </row>
    <row r="446" spans="2:5" ht="18">
      <c r="B446" s="499" t="s">
        <v>42</v>
      </c>
      <c r="C446" s="534">
        <f>SUM(C445)</f>
        <v>0</v>
      </c>
      <c r="D446" s="534">
        <f>SUM(D445)</f>
        <v>0</v>
      </c>
      <c r="E446" s="18"/>
    </row>
    <row r="447" spans="2:5">
      <c r="B447" s="554"/>
      <c r="C447" s="555"/>
      <c r="D447" s="555"/>
      <c r="E447" s="18"/>
    </row>
    <row r="448" spans="2:5">
      <c r="B448" s="554"/>
      <c r="C448" s="555"/>
      <c r="D448" s="555"/>
      <c r="E448" s="18"/>
    </row>
    <row r="449" spans="2:5">
      <c r="B449" s="554"/>
      <c r="C449" s="555"/>
      <c r="D449" s="555"/>
      <c r="E449" s="18"/>
    </row>
    <row r="450" spans="2:5">
      <c r="B450" s="496" t="s">
        <v>289</v>
      </c>
      <c r="C450" s="521"/>
      <c r="D450" s="521"/>
      <c r="E450" s="18"/>
    </row>
    <row r="451" spans="2:5">
      <c r="B451" s="530"/>
      <c r="C451" s="521"/>
      <c r="D451" s="521"/>
      <c r="E451" s="18"/>
    </row>
    <row r="452" spans="2:5">
      <c r="B452" s="518"/>
      <c r="C452" s="519" t="s">
        <v>2</v>
      </c>
      <c r="D452" s="519" t="s">
        <v>496</v>
      </c>
      <c r="E452" s="18"/>
    </row>
    <row r="453" spans="2:5">
      <c r="B453" s="518"/>
      <c r="C453" s="519" t="s">
        <v>3</v>
      </c>
      <c r="D453" s="532" t="s">
        <v>3</v>
      </c>
      <c r="E453" s="18"/>
    </row>
    <row r="454" spans="2:5">
      <c r="B454" s="222" t="s">
        <v>290</v>
      </c>
      <c r="C454" s="203">
        <v>0</v>
      </c>
      <c r="D454" s="203">
        <v>0</v>
      </c>
      <c r="E454" s="18"/>
    </row>
    <row r="455" spans="2:5">
      <c r="B455" s="222" t="s">
        <v>291</v>
      </c>
      <c r="C455" s="203">
        <v>0</v>
      </c>
      <c r="D455" s="203">
        <v>0</v>
      </c>
      <c r="E455" s="18"/>
    </row>
    <row r="456" spans="2:5">
      <c r="B456" s="222" t="s">
        <v>292</v>
      </c>
      <c r="C456" s="203">
        <v>0</v>
      </c>
      <c r="D456" s="203">
        <v>0</v>
      </c>
      <c r="E456" s="18"/>
    </row>
    <row r="457" spans="2:5">
      <c r="B457" s="222" t="s">
        <v>293</v>
      </c>
      <c r="C457" s="203">
        <v>0</v>
      </c>
      <c r="D457" s="203">
        <v>0</v>
      </c>
      <c r="E457" s="18"/>
    </row>
    <row r="458" spans="2:5" ht="18">
      <c r="B458" s="499" t="s">
        <v>42</v>
      </c>
      <c r="C458" s="534">
        <f>SUM(C454:C457)</f>
        <v>0</v>
      </c>
      <c r="D458" s="534">
        <f>SUM(D454:D457)</f>
        <v>0</v>
      </c>
      <c r="E458" s="18"/>
    </row>
    <row r="459" spans="2:5">
      <c r="B459" s="535"/>
      <c r="C459" s="521"/>
      <c r="D459" s="521"/>
      <c r="E459" s="18"/>
    </row>
    <row r="460" spans="2:5">
      <c r="D460" s="484"/>
      <c r="E460" s="18"/>
    </row>
    <row r="461" spans="2:5">
      <c r="D461" s="484"/>
      <c r="E461" s="18"/>
    </row>
    <row r="462" spans="2:5">
      <c r="B462" s="496" t="s">
        <v>523</v>
      </c>
      <c r="C462" s="521"/>
      <c r="D462" s="521"/>
      <c r="E462" s="18"/>
    </row>
    <row r="463" spans="2:5">
      <c r="B463" s="496"/>
      <c r="C463" s="521"/>
      <c r="D463" s="521"/>
      <c r="E463" s="18"/>
    </row>
    <row r="464" spans="2:5">
      <c r="B464" s="496" t="s">
        <v>524</v>
      </c>
      <c r="C464" s="521"/>
      <c r="D464" s="521"/>
      <c r="E464" s="18"/>
    </row>
    <row r="465" spans="2:5">
      <c r="B465" s="5"/>
      <c r="C465" s="521"/>
      <c r="D465" s="521"/>
      <c r="E465" s="18"/>
    </row>
    <row r="466" spans="2:5">
      <c r="B466" s="518"/>
      <c r="C466" s="519" t="s">
        <v>2</v>
      </c>
      <c r="D466" s="519" t="s">
        <v>496</v>
      </c>
      <c r="E466" s="18"/>
    </row>
    <row r="467" spans="2:5">
      <c r="B467" s="518"/>
      <c r="C467" s="519" t="s">
        <v>3</v>
      </c>
      <c r="D467" s="532" t="s">
        <v>3</v>
      </c>
      <c r="E467" s="18"/>
    </row>
    <row r="468" spans="2:5">
      <c r="B468" s="222" t="s">
        <v>298</v>
      </c>
      <c r="C468" s="505">
        <v>0</v>
      </c>
      <c r="D468" s="505">
        <v>0</v>
      </c>
      <c r="E468" s="18"/>
    </row>
    <row r="469" spans="2:5">
      <c r="B469" s="222" t="s">
        <v>299</v>
      </c>
      <c r="C469" s="505">
        <v>0</v>
      </c>
      <c r="D469" s="505">
        <v>0</v>
      </c>
      <c r="E469" s="18"/>
    </row>
    <row r="470" spans="2:5">
      <c r="B470" s="222" t="s">
        <v>300</v>
      </c>
      <c r="C470" s="505">
        <v>0</v>
      </c>
      <c r="D470" s="505">
        <v>0</v>
      </c>
      <c r="E470" s="18"/>
    </row>
    <row r="471" spans="2:5">
      <c r="B471" s="222" t="s">
        <v>301</v>
      </c>
      <c r="C471" s="505">
        <v>0</v>
      </c>
      <c r="D471" s="505">
        <v>0</v>
      </c>
      <c r="E471" s="18"/>
    </row>
    <row r="472" spans="2:5" ht="18">
      <c r="B472" s="499" t="s">
        <v>42</v>
      </c>
      <c r="C472" s="534">
        <f>SUM(C468:C471)</f>
        <v>0</v>
      </c>
      <c r="D472" s="534">
        <f>SUM(D468:D471)</f>
        <v>0</v>
      </c>
      <c r="E472" s="18"/>
    </row>
    <row r="473" spans="2:5">
      <c r="B473" s="5"/>
      <c r="C473" s="521"/>
      <c r="D473" s="521"/>
      <c r="E473" s="18"/>
    </row>
    <row r="474" spans="2:5">
      <c r="D474" s="484"/>
      <c r="E474" s="18"/>
    </row>
    <row r="475" spans="2:5">
      <c r="B475" s="496" t="s">
        <v>525</v>
      </c>
      <c r="C475" s="521"/>
      <c r="D475" s="521"/>
      <c r="E475" s="18"/>
    </row>
    <row r="476" spans="2:5">
      <c r="B476" s="5"/>
      <c r="C476" s="521"/>
      <c r="D476" s="521"/>
      <c r="E476" s="18"/>
    </row>
    <row r="477" spans="2:5">
      <c r="B477" s="518"/>
      <c r="C477" s="519" t="s">
        <v>2</v>
      </c>
      <c r="D477" s="519" t="s">
        <v>496</v>
      </c>
      <c r="E477" s="18"/>
    </row>
    <row r="478" spans="2:5">
      <c r="B478" s="541" t="s">
        <v>526</v>
      </c>
      <c r="C478" s="519" t="s">
        <v>3</v>
      </c>
      <c r="D478" s="519" t="s">
        <v>3</v>
      </c>
      <c r="E478" s="18"/>
    </row>
    <row r="479" spans="2:5">
      <c r="B479" s="222"/>
      <c r="C479" s="505">
        <v>0</v>
      </c>
      <c r="D479" s="505">
        <v>0</v>
      </c>
      <c r="E479" s="18"/>
    </row>
    <row r="480" spans="2:5">
      <c r="B480" s="222"/>
      <c r="C480" s="505"/>
      <c r="D480" s="505"/>
      <c r="E480" s="18"/>
    </row>
    <row r="481" spans="2:5">
      <c r="B481" s="499" t="s">
        <v>42</v>
      </c>
      <c r="C481" s="498">
        <f>SUM(C479:C480)</f>
        <v>0</v>
      </c>
      <c r="D481" s="498">
        <f>SUM(D479:D480)</f>
        <v>0</v>
      </c>
      <c r="E481" s="18"/>
    </row>
    <row r="482" spans="2:5">
      <c r="D482" s="484"/>
      <c r="E482" s="18"/>
    </row>
    <row r="483" spans="2:5">
      <c r="D483" s="484"/>
      <c r="E483" s="18"/>
    </row>
    <row r="484" spans="2:5">
      <c r="B484" s="496" t="s">
        <v>527</v>
      </c>
      <c r="C484" s="521"/>
      <c r="D484" s="521"/>
      <c r="E484" s="18"/>
    </row>
    <row r="485" spans="2:5">
      <c r="B485" s="5"/>
      <c r="C485" s="521"/>
      <c r="D485" s="521"/>
      <c r="E485" s="18"/>
    </row>
    <row r="486" spans="2:5">
      <c r="B486" s="518"/>
      <c r="C486" s="519" t="s">
        <v>2</v>
      </c>
      <c r="D486" s="519" t="s">
        <v>496</v>
      </c>
      <c r="E486" s="18"/>
    </row>
    <row r="487" spans="2:5">
      <c r="B487" s="518"/>
      <c r="C487" s="519" t="s">
        <v>3</v>
      </c>
      <c r="D487" s="519" t="s">
        <v>3</v>
      </c>
      <c r="E487" s="18"/>
    </row>
    <row r="488" spans="2:5" ht="31">
      <c r="B488" s="222" t="s">
        <v>528</v>
      </c>
      <c r="C488" s="505">
        <v>0</v>
      </c>
      <c r="D488" s="505">
        <v>0</v>
      </c>
      <c r="E488" s="18"/>
    </row>
    <row r="489" spans="2:5" ht="31">
      <c r="B489" s="222" t="s">
        <v>529</v>
      </c>
      <c r="C489" s="505">
        <v>0</v>
      </c>
      <c r="D489" s="505">
        <v>0</v>
      </c>
      <c r="E489" s="18"/>
    </row>
    <row r="490" spans="2:5">
      <c r="B490" s="222" t="s">
        <v>530</v>
      </c>
      <c r="C490" s="505">
        <v>0</v>
      </c>
      <c r="D490" s="505">
        <v>0</v>
      </c>
      <c r="E490" s="18"/>
    </row>
    <row r="491" spans="2:5">
      <c r="B491" s="499" t="s">
        <v>42</v>
      </c>
      <c r="C491" s="498"/>
      <c r="D491" s="498"/>
      <c r="E491" s="18"/>
    </row>
    <row r="492" spans="2:5">
      <c r="B492" s="5"/>
      <c r="C492" s="521"/>
      <c r="D492" s="521"/>
      <c r="E492" s="521"/>
    </row>
    <row r="493" spans="2:5">
      <c r="B493" s="530"/>
      <c r="C493" s="521"/>
      <c r="D493" s="521"/>
      <c r="E493" s="521"/>
    </row>
  </sheetData>
  <mergeCells count="4">
    <mergeCell ref="B111:B112"/>
    <mergeCell ref="B120:B121"/>
    <mergeCell ref="E111:E112"/>
    <mergeCell ref="E120:E121"/>
  </mergeCells>
  <pageMargins left="0.7" right="0.7" top="0.75" bottom="0.75" header="0.3" footer="0.3"/>
  <pageSetup scale="55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01"/>
  <sheetViews>
    <sheetView topLeftCell="D94" workbookViewId="0">
      <selection activeCell="E6" sqref="E6"/>
    </sheetView>
  </sheetViews>
  <sheetFormatPr defaultColWidth="9.1796875" defaultRowHeight="12"/>
  <cols>
    <col min="1" max="1" width="16" style="813" customWidth="1"/>
    <col min="2" max="2" width="33.54296875" style="813" customWidth="1"/>
    <col min="3" max="3" width="14.453125" style="813" customWidth="1"/>
    <col min="4" max="4" width="12.7265625" style="813" customWidth="1"/>
    <col min="5" max="5" width="34.90625" style="813" customWidth="1"/>
    <col min="6" max="6" width="14.81640625" style="868" customWidth="1"/>
    <col min="7" max="7" width="13" style="868" customWidth="1"/>
    <col min="8" max="8" width="14.08984375" style="868" customWidth="1"/>
    <col min="9" max="16384" width="9.1796875" style="813"/>
  </cols>
  <sheetData>
    <row r="1" spans="1:8" ht="51.75" customHeight="1" thickBot="1">
      <c r="A1" s="808" t="s">
        <v>536</v>
      </c>
      <c r="B1" s="809" t="s">
        <v>1122</v>
      </c>
      <c r="C1" s="810" t="s">
        <v>1123</v>
      </c>
      <c r="D1" s="811" t="s">
        <v>1124</v>
      </c>
      <c r="E1" s="809" t="s">
        <v>1125</v>
      </c>
      <c r="F1" s="812" t="s">
        <v>2542</v>
      </c>
      <c r="G1" s="812" t="s">
        <v>2543</v>
      </c>
      <c r="H1" s="812" t="s">
        <v>2544</v>
      </c>
    </row>
    <row r="2" spans="1:8" ht="15.65" customHeight="1" thickBot="1">
      <c r="A2" s="814"/>
      <c r="B2" s="815"/>
      <c r="C2" s="816"/>
      <c r="D2" s="817"/>
      <c r="E2" s="815"/>
      <c r="F2" s="818" t="s">
        <v>2545</v>
      </c>
      <c r="G2" s="818" t="s">
        <v>2546</v>
      </c>
      <c r="H2" s="818" t="s">
        <v>2547</v>
      </c>
    </row>
    <row r="3" spans="1:8" ht="54.65" customHeight="1" thickBot="1">
      <c r="A3" s="1044" t="s">
        <v>2444</v>
      </c>
      <c r="B3" s="819" t="s">
        <v>1988</v>
      </c>
      <c r="C3" s="820">
        <v>5653</v>
      </c>
      <c r="D3" s="821">
        <v>44642</v>
      </c>
      <c r="E3" s="819" t="s">
        <v>1989</v>
      </c>
      <c r="F3" s="822">
        <v>7040</v>
      </c>
      <c r="G3" s="822"/>
      <c r="H3" s="822">
        <f>F3-G3</f>
        <v>7040</v>
      </c>
    </row>
    <row r="4" spans="1:8" ht="54.65" customHeight="1" thickBot="1">
      <c r="A4" s="1045"/>
      <c r="B4" s="823" t="s">
        <v>1438</v>
      </c>
      <c r="C4" s="824">
        <v>1407</v>
      </c>
      <c r="D4" s="825">
        <v>42083</v>
      </c>
      <c r="E4" s="823" t="s">
        <v>1439</v>
      </c>
      <c r="F4" s="822">
        <v>100000</v>
      </c>
      <c r="G4" s="822"/>
      <c r="H4" s="822">
        <f t="shared" ref="H4:H46" si="0">F4-G4</f>
        <v>100000</v>
      </c>
    </row>
    <row r="5" spans="1:8" ht="24" customHeight="1" thickBot="1">
      <c r="A5" s="1045"/>
      <c r="B5" s="823" t="s">
        <v>1444</v>
      </c>
      <c r="C5" s="824">
        <v>9103</v>
      </c>
      <c r="D5" s="825">
        <v>42783</v>
      </c>
      <c r="E5" s="823" t="s">
        <v>1445</v>
      </c>
      <c r="F5" s="822">
        <v>109054</v>
      </c>
      <c r="G5" s="822"/>
      <c r="H5" s="822">
        <f t="shared" si="0"/>
        <v>109054</v>
      </c>
    </row>
    <row r="6" spans="1:8" ht="24.65" customHeight="1" thickBot="1">
      <c r="A6" s="1045"/>
      <c r="B6" s="823" t="s">
        <v>1448</v>
      </c>
      <c r="C6" s="824">
        <v>9186</v>
      </c>
      <c r="D6" s="825">
        <v>42817</v>
      </c>
      <c r="E6" s="823" t="s">
        <v>1449</v>
      </c>
      <c r="F6" s="822">
        <v>120000</v>
      </c>
      <c r="G6" s="822"/>
      <c r="H6" s="822">
        <f t="shared" si="0"/>
        <v>120000</v>
      </c>
    </row>
    <row r="7" spans="1:8" ht="23.15" customHeight="1" thickBot="1">
      <c r="A7" s="1045"/>
      <c r="B7" s="823" t="s">
        <v>1448</v>
      </c>
      <c r="C7" s="824">
        <v>9184</v>
      </c>
      <c r="D7" s="825">
        <v>42817</v>
      </c>
      <c r="E7" s="823" t="s">
        <v>1450</v>
      </c>
      <c r="F7" s="822">
        <v>120000</v>
      </c>
      <c r="G7" s="822"/>
      <c r="H7" s="822">
        <f t="shared" si="0"/>
        <v>120000</v>
      </c>
    </row>
    <row r="8" spans="1:8" ht="24" customHeight="1" thickBot="1">
      <c r="A8" s="1045"/>
      <c r="B8" s="819" t="s">
        <v>1986</v>
      </c>
      <c r="C8" s="820">
        <v>174</v>
      </c>
      <c r="D8" s="821">
        <v>44642</v>
      </c>
      <c r="E8" s="819" t="s">
        <v>1987</v>
      </c>
      <c r="F8" s="822">
        <v>197843</v>
      </c>
      <c r="G8" s="822"/>
      <c r="H8" s="822">
        <f t="shared" si="0"/>
        <v>197843</v>
      </c>
    </row>
    <row r="9" spans="1:8" ht="25.5" customHeight="1" thickBot="1">
      <c r="A9" s="1045"/>
      <c r="B9" s="819" t="s">
        <v>1949</v>
      </c>
      <c r="C9" s="820">
        <v>3501</v>
      </c>
      <c r="D9" s="821">
        <v>42434</v>
      </c>
      <c r="E9" s="819" t="s">
        <v>1950</v>
      </c>
      <c r="F9" s="822">
        <v>299987</v>
      </c>
      <c r="G9" s="822"/>
      <c r="H9" s="822">
        <f t="shared" si="0"/>
        <v>299987</v>
      </c>
    </row>
    <row r="10" spans="1:8" ht="25" customHeight="1" thickBot="1">
      <c r="A10" s="1045"/>
      <c r="B10" s="823" t="s">
        <v>1470</v>
      </c>
      <c r="C10" s="824">
        <v>2304</v>
      </c>
      <c r="D10" s="825">
        <v>43979</v>
      </c>
      <c r="E10" s="823" t="s">
        <v>1471</v>
      </c>
      <c r="F10" s="822">
        <v>366860</v>
      </c>
      <c r="G10" s="822"/>
      <c r="H10" s="822">
        <f t="shared" si="0"/>
        <v>366860</v>
      </c>
    </row>
    <row r="11" spans="1:8" ht="23.15" customHeight="1" thickBot="1">
      <c r="A11" s="1045"/>
      <c r="B11" s="823" t="s">
        <v>1446</v>
      </c>
      <c r="C11" s="824">
        <v>9198</v>
      </c>
      <c r="D11" s="825">
        <v>42817</v>
      </c>
      <c r="E11" s="823" t="s">
        <v>1447</v>
      </c>
      <c r="F11" s="822">
        <v>393571</v>
      </c>
      <c r="G11" s="822"/>
      <c r="H11" s="822">
        <f t="shared" si="0"/>
        <v>393571</v>
      </c>
    </row>
    <row r="12" spans="1:8" ht="25.5" customHeight="1" thickBot="1">
      <c r="A12" s="1045"/>
      <c r="B12" s="823" t="s">
        <v>1442</v>
      </c>
      <c r="C12" s="824">
        <v>9122</v>
      </c>
      <c r="D12" s="825">
        <v>42783</v>
      </c>
      <c r="E12" s="823" t="s">
        <v>1443</v>
      </c>
      <c r="F12" s="822">
        <v>427125</v>
      </c>
      <c r="G12" s="822"/>
      <c r="H12" s="822">
        <f t="shared" si="0"/>
        <v>427125</v>
      </c>
    </row>
    <row r="13" spans="1:8" ht="24.65" customHeight="1" thickBot="1">
      <c r="A13" s="1045"/>
      <c r="B13" s="819" t="s">
        <v>1951</v>
      </c>
      <c r="C13" s="820">
        <v>4904</v>
      </c>
      <c r="D13" s="821">
        <v>42544</v>
      </c>
      <c r="E13" s="819" t="s">
        <v>1952</v>
      </c>
      <c r="F13" s="822">
        <v>496050</v>
      </c>
      <c r="G13" s="822"/>
      <c r="H13" s="822">
        <f t="shared" si="0"/>
        <v>496050</v>
      </c>
    </row>
    <row r="14" spans="1:8" ht="24" customHeight="1" thickBot="1">
      <c r="A14" s="1045"/>
      <c r="B14" s="823" t="s">
        <v>1446</v>
      </c>
      <c r="C14" s="824">
        <v>2015</v>
      </c>
      <c r="D14" s="825">
        <v>43936</v>
      </c>
      <c r="E14" s="823" t="s">
        <v>1466</v>
      </c>
      <c r="F14" s="822">
        <v>673727</v>
      </c>
      <c r="G14" s="822"/>
      <c r="H14" s="822">
        <f t="shared" si="0"/>
        <v>673727</v>
      </c>
    </row>
    <row r="15" spans="1:8" ht="23.5" customHeight="1" thickBot="1">
      <c r="A15" s="1045"/>
      <c r="B15" s="826" t="s">
        <v>2076</v>
      </c>
      <c r="C15" s="824">
        <v>1828</v>
      </c>
      <c r="D15" s="827">
        <v>44609</v>
      </c>
      <c r="E15" s="823" t="s">
        <v>2093</v>
      </c>
      <c r="F15" s="822">
        <v>700325</v>
      </c>
      <c r="G15" s="822"/>
      <c r="H15" s="822">
        <f t="shared" si="0"/>
        <v>700325</v>
      </c>
    </row>
    <row r="16" spans="1:8" ht="22" customHeight="1" thickBot="1">
      <c r="A16" s="1045"/>
      <c r="B16" s="823" t="s">
        <v>1458</v>
      </c>
      <c r="C16" s="824"/>
      <c r="D16" s="825">
        <v>43902</v>
      </c>
      <c r="E16" s="823" t="s">
        <v>1459</v>
      </c>
      <c r="F16" s="822">
        <v>877930</v>
      </c>
      <c r="G16" s="822"/>
      <c r="H16" s="822">
        <f t="shared" si="0"/>
        <v>877930</v>
      </c>
    </row>
    <row r="17" spans="1:8" ht="22.5" customHeight="1" thickBot="1">
      <c r="A17" s="1045"/>
      <c r="B17" s="828" t="s">
        <v>1861</v>
      </c>
      <c r="C17" s="829" t="s">
        <v>1864</v>
      </c>
      <c r="D17" s="825">
        <v>44152</v>
      </c>
      <c r="E17" s="828" t="s">
        <v>1865</v>
      </c>
      <c r="F17" s="830">
        <v>993000</v>
      </c>
      <c r="G17" s="822"/>
      <c r="H17" s="822">
        <f t="shared" si="0"/>
        <v>993000</v>
      </c>
    </row>
    <row r="18" spans="1:8" ht="23.15" customHeight="1" thickBot="1">
      <c r="A18" s="1045"/>
      <c r="B18" s="823" t="s">
        <v>1492</v>
      </c>
      <c r="C18" s="824">
        <v>1538</v>
      </c>
      <c r="D18" s="825">
        <v>44373</v>
      </c>
      <c r="E18" s="823" t="s">
        <v>1493</v>
      </c>
      <c r="F18" s="822">
        <v>1000000</v>
      </c>
      <c r="G18" s="822"/>
      <c r="H18" s="822">
        <f t="shared" si="0"/>
        <v>1000000</v>
      </c>
    </row>
    <row r="19" spans="1:8" ht="25" customHeight="1" thickBot="1">
      <c r="A19" s="1045"/>
      <c r="B19" s="819" t="s">
        <v>2030</v>
      </c>
      <c r="C19" s="820">
        <v>3522</v>
      </c>
      <c r="D19" s="821">
        <v>42523</v>
      </c>
      <c r="E19" s="819" t="s">
        <v>2031</v>
      </c>
      <c r="F19" s="822">
        <v>1049436</v>
      </c>
      <c r="G19" s="822"/>
      <c r="H19" s="822">
        <f t="shared" si="0"/>
        <v>1049436</v>
      </c>
    </row>
    <row r="20" spans="1:8" ht="26.15" customHeight="1" thickBot="1">
      <c r="A20" s="1045"/>
      <c r="B20" s="819" t="s">
        <v>1142</v>
      </c>
      <c r="C20" s="829">
        <v>670</v>
      </c>
      <c r="D20" s="831">
        <v>44189</v>
      </c>
      <c r="E20" s="819" t="s">
        <v>1143</v>
      </c>
      <c r="F20" s="822">
        <v>1157880</v>
      </c>
      <c r="G20" s="822"/>
      <c r="H20" s="822">
        <f t="shared" si="0"/>
        <v>1157880</v>
      </c>
    </row>
    <row r="21" spans="1:8" ht="23.5" customHeight="1" thickBot="1">
      <c r="A21" s="1045"/>
      <c r="B21" s="819" t="s">
        <v>817</v>
      </c>
      <c r="C21" s="820">
        <v>1561</v>
      </c>
      <c r="D21" s="821">
        <v>42277</v>
      </c>
      <c r="E21" s="819" t="s">
        <v>1948</v>
      </c>
      <c r="F21" s="822">
        <v>1494590</v>
      </c>
      <c r="G21" s="822"/>
      <c r="H21" s="822">
        <f t="shared" si="0"/>
        <v>1494590</v>
      </c>
    </row>
    <row r="22" spans="1:8" ht="23.5" thickBot="1">
      <c r="A22" s="1045"/>
      <c r="B22" s="823" t="s">
        <v>1468</v>
      </c>
      <c r="C22" s="824">
        <v>2022</v>
      </c>
      <c r="D22" s="825">
        <v>43972</v>
      </c>
      <c r="E22" s="823" t="s">
        <v>1469</v>
      </c>
      <c r="F22" s="822">
        <v>1646040</v>
      </c>
      <c r="G22" s="822"/>
      <c r="H22" s="822">
        <f t="shared" si="0"/>
        <v>1646040</v>
      </c>
    </row>
    <row r="23" spans="1:8" ht="25.5" customHeight="1" thickBot="1">
      <c r="A23" s="1045"/>
      <c r="B23" s="823" t="s">
        <v>1146</v>
      </c>
      <c r="C23" s="824">
        <v>1526</v>
      </c>
      <c r="D23" s="825">
        <v>44340</v>
      </c>
      <c r="E23" s="823" t="s">
        <v>1482</v>
      </c>
      <c r="F23" s="822">
        <v>1705225</v>
      </c>
      <c r="G23" s="822"/>
      <c r="H23" s="822">
        <f t="shared" si="0"/>
        <v>1705225</v>
      </c>
    </row>
    <row r="24" spans="1:8" ht="24.65" customHeight="1" thickBot="1">
      <c r="A24" s="1045"/>
      <c r="B24" s="823" t="s">
        <v>816</v>
      </c>
      <c r="C24" s="824">
        <v>2024</v>
      </c>
      <c r="D24" s="825">
        <v>44003</v>
      </c>
      <c r="E24" s="823" t="s">
        <v>1478</v>
      </c>
      <c r="F24" s="822">
        <v>1851170</v>
      </c>
      <c r="G24" s="822"/>
      <c r="H24" s="822">
        <f t="shared" si="0"/>
        <v>1851170</v>
      </c>
    </row>
    <row r="25" spans="1:8" ht="26.15" customHeight="1" thickBot="1">
      <c r="A25" s="1045"/>
      <c r="B25" s="819" t="s">
        <v>1134</v>
      </c>
      <c r="C25" s="824">
        <v>1077</v>
      </c>
      <c r="D25" s="827">
        <v>43950</v>
      </c>
      <c r="E25" s="819" t="s">
        <v>1135</v>
      </c>
      <c r="F25" s="822">
        <v>1852050</v>
      </c>
      <c r="G25" s="822"/>
      <c r="H25" s="822">
        <f t="shared" si="0"/>
        <v>1852050</v>
      </c>
    </row>
    <row r="26" spans="1:8" ht="27" customHeight="1" thickBot="1">
      <c r="A26" s="1045"/>
      <c r="B26" s="819" t="s">
        <v>1970</v>
      </c>
      <c r="C26" s="820">
        <v>491</v>
      </c>
      <c r="D26" s="821">
        <v>44182</v>
      </c>
      <c r="E26" s="819" t="s">
        <v>1971</v>
      </c>
      <c r="F26" s="822">
        <v>1978940</v>
      </c>
      <c r="G26" s="822"/>
      <c r="H26" s="822">
        <f t="shared" si="0"/>
        <v>1978940</v>
      </c>
    </row>
    <row r="27" spans="1:8" ht="23.5" customHeight="1" thickBot="1">
      <c r="A27" s="1045"/>
      <c r="B27" s="823" t="s">
        <v>1452</v>
      </c>
      <c r="C27" s="824">
        <v>714</v>
      </c>
      <c r="D27" s="825">
        <v>43902</v>
      </c>
      <c r="E27" s="823" t="s">
        <v>1457</v>
      </c>
      <c r="F27" s="822">
        <v>1984500</v>
      </c>
      <c r="G27" s="822"/>
      <c r="H27" s="822">
        <f t="shared" si="0"/>
        <v>1984500</v>
      </c>
    </row>
    <row r="28" spans="1:8" ht="23.5" thickBot="1">
      <c r="A28" s="1045"/>
      <c r="B28" s="819" t="s">
        <v>817</v>
      </c>
      <c r="C28" s="820">
        <v>5658</v>
      </c>
      <c r="D28" s="821">
        <v>42277</v>
      </c>
      <c r="E28" s="819" t="s">
        <v>1948</v>
      </c>
      <c r="F28" s="822">
        <v>1996082</v>
      </c>
      <c r="G28" s="822"/>
      <c r="H28" s="822">
        <f t="shared" si="0"/>
        <v>1996082</v>
      </c>
    </row>
    <row r="29" spans="1:8" ht="12.5" thickBot="1">
      <c r="A29" s="1045"/>
      <c r="B29" s="823" t="s">
        <v>1476</v>
      </c>
      <c r="C29" s="824">
        <v>2025</v>
      </c>
      <c r="D29" s="825">
        <v>44003</v>
      </c>
      <c r="E29" s="823" t="s">
        <v>1477</v>
      </c>
      <c r="F29" s="822">
        <v>2075910</v>
      </c>
      <c r="G29" s="822"/>
      <c r="H29" s="822">
        <f t="shared" si="0"/>
        <v>2075910</v>
      </c>
    </row>
    <row r="30" spans="1:8" ht="23.5" thickBot="1">
      <c r="A30" s="1045"/>
      <c r="B30" s="819" t="s">
        <v>818</v>
      </c>
      <c r="C30" s="820">
        <v>39</v>
      </c>
      <c r="D30" s="821">
        <v>43539</v>
      </c>
      <c r="E30" s="819" t="s">
        <v>1953</v>
      </c>
      <c r="F30" s="822">
        <v>2128400</v>
      </c>
      <c r="G30" s="822"/>
      <c r="H30" s="822">
        <f t="shared" si="0"/>
        <v>2128400</v>
      </c>
    </row>
    <row r="31" spans="1:8" ht="23.5" thickBot="1">
      <c r="A31" s="1045"/>
      <c r="B31" s="819" t="s">
        <v>1946</v>
      </c>
      <c r="C31" s="820">
        <v>177</v>
      </c>
      <c r="D31" s="821">
        <v>41781</v>
      </c>
      <c r="E31" s="819" t="s">
        <v>1947</v>
      </c>
      <c r="F31" s="822">
        <v>2206186</v>
      </c>
      <c r="G31" s="822"/>
      <c r="H31" s="822">
        <f t="shared" si="0"/>
        <v>2206186</v>
      </c>
    </row>
    <row r="32" spans="1:8" ht="23.5" thickBot="1">
      <c r="A32" s="1045"/>
      <c r="B32" s="819" t="s">
        <v>1954</v>
      </c>
      <c r="C32" s="820">
        <v>39</v>
      </c>
      <c r="D32" s="821">
        <v>43600</v>
      </c>
      <c r="E32" s="819" t="s">
        <v>1955</v>
      </c>
      <c r="F32" s="822">
        <v>2350380</v>
      </c>
      <c r="G32" s="822"/>
      <c r="H32" s="822">
        <f t="shared" si="0"/>
        <v>2350380</v>
      </c>
    </row>
    <row r="33" spans="1:8" ht="35" thickBot="1">
      <c r="A33" s="1045"/>
      <c r="B33" s="819" t="s">
        <v>2032</v>
      </c>
      <c r="C33" s="820">
        <v>2303</v>
      </c>
      <c r="D33" s="821">
        <v>43978</v>
      </c>
      <c r="E33" s="819" t="s">
        <v>2033</v>
      </c>
      <c r="F33" s="822">
        <v>2364416</v>
      </c>
      <c r="G33" s="822"/>
      <c r="H33" s="822">
        <f t="shared" si="0"/>
        <v>2364416</v>
      </c>
    </row>
    <row r="34" spans="1:8" ht="23.5" thickBot="1">
      <c r="A34" s="1045"/>
      <c r="B34" s="819" t="s">
        <v>1973</v>
      </c>
      <c r="C34" s="820">
        <v>1068</v>
      </c>
      <c r="D34" s="821">
        <v>44273</v>
      </c>
      <c r="E34" s="819" t="s">
        <v>1974</v>
      </c>
      <c r="F34" s="822">
        <v>2429626</v>
      </c>
      <c r="G34" s="822"/>
      <c r="H34" s="822">
        <f t="shared" si="0"/>
        <v>2429626</v>
      </c>
    </row>
    <row r="35" spans="1:8" ht="23.5" thickBot="1">
      <c r="A35" s="1045"/>
      <c r="B35" s="823" t="s">
        <v>1483</v>
      </c>
      <c r="C35" s="824">
        <v>1528</v>
      </c>
      <c r="D35" s="825">
        <v>44340</v>
      </c>
      <c r="E35" s="823" t="s">
        <v>1484</v>
      </c>
      <c r="F35" s="822">
        <v>2486760</v>
      </c>
      <c r="G35" s="822"/>
      <c r="H35" s="822">
        <f t="shared" si="0"/>
        <v>2486760</v>
      </c>
    </row>
    <row r="36" spans="1:8" ht="23.5" thickBot="1">
      <c r="A36" s="1045"/>
      <c r="B36" s="819" t="s">
        <v>1979</v>
      </c>
      <c r="C36" s="820">
        <v>1420</v>
      </c>
      <c r="D36" s="821">
        <v>44363</v>
      </c>
      <c r="E36" s="819" t="s">
        <v>1980</v>
      </c>
      <c r="F36" s="822">
        <v>2983420</v>
      </c>
      <c r="G36" s="822"/>
      <c r="H36" s="822">
        <f t="shared" si="0"/>
        <v>2983420</v>
      </c>
    </row>
    <row r="37" spans="1:8" ht="23.5" thickBot="1">
      <c r="A37" s="1045"/>
      <c r="B37" s="819" t="s">
        <v>2015</v>
      </c>
      <c r="C37" s="820">
        <v>1982</v>
      </c>
      <c r="D37" s="821">
        <v>43978</v>
      </c>
      <c r="E37" s="819" t="s">
        <v>2016</v>
      </c>
      <c r="F37" s="822">
        <v>2996970</v>
      </c>
      <c r="G37" s="822"/>
      <c r="H37" s="822">
        <f t="shared" si="0"/>
        <v>2996970</v>
      </c>
    </row>
    <row r="38" spans="1:8" ht="23.5" thickBot="1">
      <c r="A38" s="1045"/>
      <c r="B38" s="819" t="s">
        <v>1977</v>
      </c>
      <c r="C38" s="820">
        <v>1401</v>
      </c>
      <c r="D38" s="821">
        <v>44361</v>
      </c>
      <c r="E38" s="819" t="s">
        <v>1978</v>
      </c>
      <c r="F38" s="822">
        <v>3400000</v>
      </c>
      <c r="G38" s="822"/>
      <c r="H38" s="822">
        <f t="shared" si="0"/>
        <v>3400000</v>
      </c>
    </row>
    <row r="39" spans="1:8" ht="35" thickBot="1">
      <c r="A39" s="1045"/>
      <c r="B39" s="819" t="s">
        <v>1956</v>
      </c>
      <c r="C39" s="820">
        <v>35</v>
      </c>
      <c r="D39" s="821">
        <v>43600</v>
      </c>
      <c r="E39" s="819" t="s">
        <v>1957</v>
      </c>
      <c r="F39" s="822">
        <v>3496181</v>
      </c>
      <c r="G39" s="822"/>
      <c r="H39" s="822">
        <f t="shared" si="0"/>
        <v>3496181</v>
      </c>
    </row>
    <row r="40" spans="1:8" ht="23.5" thickBot="1">
      <c r="A40" s="1045"/>
      <c r="B40" s="819" t="s">
        <v>1962</v>
      </c>
      <c r="C40" s="820">
        <v>461</v>
      </c>
      <c r="D40" s="821">
        <v>44159</v>
      </c>
      <c r="E40" s="819" t="s">
        <v>1963</v>
      </c>
      <c r="F40" s="822">
        <v>4940890</v>
      </c>
      <c r="G40" s="822"/>
      <c r="H40" s="822">
        <f t="shared" si="0"/>
        <v>4940890</v>
      </c>
    </row>
    <row r="41" spans="1:8" ht="23.5" thickBot="1">
      <c r="A41" s="1045"/>
      <c r="B41" s="819" t="s">
        <v>1140</v>
      </c>
      <c r="C41" s="820">
        <v>1054</v>
      </c>
      <c r="D41" s="821">
        <v>44183</v>
      </c>
      <c r="E41" s="819" t="s">
        <v>1972</v>
      </c>
      <c r="F41" s="822">
        <v>5000000</v>
      </c>
      <c r="G41" s="822"/>
      <c r="H41" s="822">
        <f t="shared" si="0"/>
        <v>5000000</v>
      </c>
    </row>
    <row r="42" spans="1:8" ht="23.5" thickBot="1">
      <c r="A42" s="1045"/>
      <c r="B42" s="826" t="s">
        <v>2076</v>
      </c>
      <c r="C42" s="832">
        <v>1221</v>
      </c>
      <c r="D42" s="827">
        <v>44340</v>
      </c>
      <c r="E42" s="823" t="s">
        <v>2077</v>
      </c>
      <c r="F42" s="822">
        <v>5000000</v>
      </c>
      <c r="G42" s="822"/>
      <c r="H42" s="822">
        <f t="shared" si="0"/>
        <v>5000000</v>
      </c>
    </row>
    <row r="43" spans="1:8" ht="23.5" thickBot="1">
      <c r="A43" s="1045"/>
      <c r="B43" s="819" t="s">
        <v>2023</v>
      </c>
      <c r="C43" s="820">
        <v>1430</v>
      </c>
      <c r="D43" s="821">
        <v>44377</v>
      </c>
      <c r="E43" s="819" t="s">
        <v>2024</v>
      </c>
      <c r="F43" s="822">
        <v>5211530</v>
      </c>
      <c r="G43" s="822"/>
      <c r="H43" s="822">
        <f t="shared" si="0"/>
        <v>5211530</v>
      </c>
    </row>
    <row r="44" spans="1:8" ht="12.5" thickBot="1">
      <c r="A44" s="1045"/>
      <c r="B44" s="819" t="s">
        <v>1982</v>
      </c>
      <c r="C44" s="820">
        <v>1419</v>
      </c>
      <c r="D44" s="821">
        <v>44363</v>
      </c>
      <c r="E44" s="819" t="s">
        <v>1983</v>
      </c>
      <c r="F44" s="822">
        <v>5883680</v>
      </c>
      <c r="G44" s="822"/>
      <c r="H44" s="822">
        <f t="shared" si="0"/>
        <v>5883680</v>
      </c>
    </row>
    <row r="45" spans="1:8" ht="23.5" thickBot="1">
      <c r="A45" s="1045"/>
      <c r="B45" s="823" t="s">
        <v>1494</v>
      </c>
      <c r="C45" s="824">
        <v>611</v>
      </c>
      <c r="D45" s="825">
        <v>44563</v>
      </c>
      <c r="E45" s="823" t="s">
        <v>1495</v>
      </c>
      <c r="F45" s="822">
        <v>6991050</v>
      </c>
      <c r="G45" s="822"/>
      <c r="H45" s="822">
        <f t="shared" si="0"/>
        <v>6991050</v>
      </c>
    </row>
    <row r="46" spans="1:8" ht="23.5" thickBot="1">
      <c r="A46" s="1045"/>
      <c r="B46" s="826" t="s">
        <v>2078</v>
      </c>
      <c r="C46" s="824">
        <v>1218</v>
      </c>
      <c r="D46" s="827">
        <v>44340</v>
      </c>
      <c r="E46" s="823" t="s">
        <v>2079</v>
      </c>
      <c r="F46" s="822">
        <v>15400000</v>
      </c>
      <c r="G46" s="822"/>
      <c r="H46" s="822">
        <f t="shared" si="0"/>
        <v>15400000</v>
      </c>
    </row>
    <row r="47" spans="1:8" ht="12.5" thickBot="1">
      <c r="A47" s="1046"/>
      <c r="B47" s="833" t="s">
        <v>1058</v>
      </c>
      <c r="C47" s="834"/>
      <c r="D47" s="835"/>
      <c r="E47" s="836"/>
      <c r="F47" s="837">
        <f>SUM(F3:F46)</f>
        <v>100943824</v>
      </c>
      <c r="G47" s="837">
        <f>SUM(G3:G46)</f>
        <v>0</v>
      </c>
      <c r="H47" s="837">
        <f>SUM(H3:H46)</f>
        <v>100943824</v>
      </c>
    </row>
    <row r="48" spans="1:8" ht="12.5" thickBot="1">
      <c r="A48" s="1044" t="s">
        <v>2445</v>
      </c>
      <c r="B48" s="823" t="s">
        <v>1307</v>
      </c>
      <c r="C48" s="824">
        <v>2772</v>
      </c>
      <c r="D48" s="831">
        <v>43945</v>
      </c>
      <c r="E48" s="823" t="s">
        <v>1308</v>
      </c>
      <c r="F48" s="822">
        <v>-90</v>
      </c>
      <c r="G48" s="822"/>
      <c r="H48" s="822">
        <f>F48-G48</f>
        <v>-90</v>
      </c>
    </row>
    <row r="49" spans="1:8" ht="23.5" thickBot="1">
      <c r="A49" s="1045"/>
      <c r="B49" s="819" t="s">
        <v>2019</v>
      </c>
      <c r="C49" s="820">
        <v>3535</v>
      </c>
      <c r="D49" s="821">
        <v>42528</v>
      </c>
      <c r="E49" s="819" t="s">
        <v>2020</v>
      </c>
      <c r="F49" s="822">
        <v>46000</v>
      </c>
      <c r="G49" s="822"/>
      <c r="H49" s="822">
        <f t="shared" ref="H49:H112" si="1">F49-G49</f>
        <v>46000</v>
      </c>
    </row>
    <row r="50" spans="1:8" ht="12.75" customHeight="1" thickBot="1">
      <c r="A50" s="1045"/>
      <c r="B50" s="823" t="s">
        <v>1383</v>
      </c>
      <c r="C50" s="824">
        <v>2201</v>
      </c>
      <c r="D50" s="825">
        <v>43924</v>
      </c>
      <c r="E50" s="823" t="s">
        <v>1384</v>
      </c>
      <c r="F50" s="838">
        <v>150000</v>
      </c>
      <c r="G50" s="822"/>
      <c r="H50" s="822">
        <f t="shared" si="1"/>
        <v>150000</v>
      </c>
    </row>
    <row r="51" spans="1:8" ht="23.5" thickBot="1">
      <c r="A51" s="1045"/>
      <c r="B51" s="823" t="s">
        <v>1313</v>
      </c>
      <c r="C51" s="824">
        <v>2760</v>
      </c>
      <c r="D51" s="831">
        <v>43986</v>
      </c>
      <c r="E51" s="823" t="s">
        <v>1314</v>
      </c>
      <c r="F51" s="822">
        <v>176000</v>
      </c>
      <c r="G51" s="822"/>
      <c r="H51" s="822">
        <f t="shared" si="1"/>
        <v>176000</v>
      </c>
    </row>
    <row r="52" spans="1:8" ht="23.5" thickBot="1">
      <c r="A52" s="1045"/>
      <c r="B52" s="828" t="s">
        <v>1816</v>
      </c>
      <c r="C52" s="829" t="s">
        <v>1817</v>
      </c>
      <c r="D52" s="825">
        <v>44152</v>
      </c>
      <c r="E52" s="828" t="s">
        <v>1818</v>
      </c>
      <c r="F52" s="830">
        <v>200000</v>
      </c>
      <c r="G52" s="822"/>
      <c r="H52" s="822">
        <f t="shared" si="1"/>
        <v>200000</v>
      </c>
    </row>
    <row r="53" spans="1:8" ht="12.5" thickBot="1">
      <c r="A53" s="1045"/>
      <c r="B53" s="823" t="s">
        <v>1266</v>
      </c>
      <c r="C53" s="824">
        <v>2199</v>
      </c>
      <c r="D53" s="831">
        <v>44334</v>
      </c>
      <c r="E53" s="823" t="s">
        <v>1340</v>
      </c>
      <c r="F53" s="822">
        <v>200000</v>
      </c>
      <c r="G53" s="822"/>
      <c r="H53" s="822">
        <f t="shared" si="1"/>
        <v>200000</v>
      </c>
    </row>
    <row r="54" spans="1:8" ht="12.5" thickBot="1">
      <c r="A54" s="1045"/>
      <c r="B54" s="839" t="s">
        <v>1209</v>
      </c>
      <c r="C54" s="820" t="s">
        <v>1210</v>
      </c>
      <c r="D54" s="827">
        <v>44835</v>
      </c>
      <c r="E54" s="819" t="s">
        <v>1252</v>
      </c>
      <c r="F54" s="830">
        <v>200000</v>
      </c>
      <c r="G54" s="822"/>
      <c r="H54" s="822">
        <f t="shared" si="1"/>
        <v>200000</v>
      </c>
    </row>
    <row r="55" spans="1:8" ht="23.5" thickBot="1">
      <c r="A55" s="1045"/>
      <c r="B55" s="823" t="s">
        <v>1253</v>
      </c>
      <c r="C55" s="824">
        <v>3249</v>
      </c>
      <c r="D55" s="831">
        <v>44214</v>
      </c>
      <c r="E55" s="823" t="s">
        <v>1254</v>
      </c>
      <c r="F55" s="822">
        <v>208188</v>
      </c>
      <c r="G55" s="822"/>
      <c r="H55" s="822">
        <f t="shared" si="1"/>
        <v>208188</v>
      </c>
    </row>
    <row r="56" spans="1:8" ht="23.5" thickBot="1">
      <c r="A56" s="1045"/>
      <c r="B56" s="819" t="s">
        <v>2021</v>
      </c>
      <c r="C56" s="820">
        <v>2457</v>
      </c>
      <c r="D56" s="821">
        <v>42808</v>
      </c>
      <c r="E56" s="819" t="s">
        <v>2022</v>
      </c>
      <c r="F56" s="822">
        <v>249992</v>
      </c>
      <c r="G56" s="822"/>
      <c r="H56" s="822">
        <f t="shared" si="1"/>
        <v>249992</v>
      </c>
    </row>
    <row r="57" spans="1:8" ht="23.5" thickBot="1">
      <c r="A57" s="1045"/>
      <c r="B57" s="826" t="s">
        <v>1167</v>
      </c>
      <c r="C57" s="824">
        <v>5363</v>
      </c>
      <c r="D57" s="827">
        <v>42733</v>
      </c>
      <c r="E57" s="823" t="s">
        <v>1168</v>
      </c>
      <c r="F57" s="822">
        <v>287570</v>
      </c>
      <c r="G57" s="822"/>
      <c r="H57" s="822">
        <f t="shared" si="1"/>
        <v>287570</v>
      </c>
    </row>
    <row r="58" spans="1:8" ht="23.5" thickBot="1">
      <c r="A58" s="1045"/>
      <c r="B58" s="826" t="s">
        <v>1192</v>
      </c>
      <c r="C58" s="824">
        <v>2361</v>
      </c>
      <c r="D58" s="827">
        <v>44000</v>
      </c>
      <c r="E58" s="823" t="s">
        <v>1193</v>
      </c>
      <c r="F58" s="822">
        <v>294920</v>
      </c>
      <c r="G58" s="822"/>
      <c r="H58" s="822">
        <f t="shared" si="1"/>
        <v>294920</v>
      </c>
    </row>
    <row r="59" spans="1:8" ht="23.5" thickBot="1">
      <c r="A59" s="1045"/>
      <c r="B59" s="826" t="s">
        <v>1178</v>
      </c>
      <c r="C59" s="824">
        <v>1065</v>
      </c>
      <c r="D59" s="827">
        <v>43927</v>
      </c>
      <c r="E59" s="823" t="s">
        <v>1179</v>
      </c>
      <c r="F59" s="822">
        <v>296870</v>
      </c>
      <c r="G59" s="822"/>
      <c r="H59" s="822">
        <f t="shared" si="1"/>
        <v>296870</v>
      </c>
    </row>
    <row r="60" spans="1:8" ht="35" thickBot="1">
      <c r="A60" s="1045"/>
      <c r="B60" s="819" t="s">
        <v>1975</v>
      </c>
      <c r="C60" s="820">
        <v>1405</v>
      </c>
      <c r="D60" s="821">
        <v>44361</v>
      </c>
      <c r="E60" s="819" t="s">
        <v>1976</v>
      </c>
      <c r="F60" s="822">
        <v>298120</v>
      </c>
      <c r="G60" s="822"/>
      <c r="H60" s="822">
        <f t="shared" si="1"/>
        <v>298120</v>
      </c>
    </row>
    <row r="61" spans="1:8" ht="23.5" thickBot="1">
      <c r="A61" s="1045"/>
      <c r="B61" s="826" t="s">
        <v>1171</v>
      </c>
      <c r="C61" s="824">
        <v>127</v>
      </c>
      <c r="D61" s="827">
        <v>43641</v>
      </c>
      <c r="E61" s="823" t="s">
        <v>1172</v>
      </c>
      <c r="F61" s="822">
        <v>300066</v>
      </c>
      <c r="G61" s="822"/>
      <c r="H61" s="822">
        <f t="shared" si="1"/>
        <v>300066</v>
      </c>
    </row>
    <row r="62" spans="1:8" ht="35" thickBot="1">
      <c r="A62" s="1045"/>
      <c r="B62" s="828" t="s">
        <v>1810</v>
      </c>
      <c r="C62" s="829" t="s">
        <v>1811</v>
      </c>
      <c r="D62" s="825">
        <v>44152</v>
      </c>
      <c r="E62" s="828" t="s">
        <v>1812</v>
      </c>
      <c r="F62" s="830">
        <v>377790</v>
      </c>
      <c r="G62" s="822"/>
      <c r="H62" s="822">
        <f>F62-G62</f>
        <v>377790</v>
      </c>
    </row>
    <row r="63" spans="1:8" ht="12.5" thickBot="1">
      <c r="A63" s="1045"/>
      <c r="B63" s="819" t="s">
        <v>2010</v>
      </c>
      <c r="C63" s="820">
        <v>1408</v>
      </c>
      <c r="D63" s="821">
        <v>44361</v>
      </c>
      <c r="E63" s="819" t="s">
        <v>2011</v>
      </c>
      <c r="F63" s="822">
        <v>400000</v>
      </c>
      <c r="G63" s="822"/>
      <c r="H63" s="822">
        <f t="shared" si="1"/>
        <v>400000</v>
      </c>
    </row>
    <row r="64" spans="1:8" ht="35" thickBot="1">
      <c r="A64" s="1045"/>
      <c r="B64" s="823" t="s">
        <v>1261</v>
      </c>
      <c r="C64" s="824">
        <v>3249</v>
      </c>
      <c r="D64" s="831">
        <v>44257</v>
      </c>
      <c r="E64" s="823" t="s">
        <v>1262</v>
      </c>
      <c r="F64" s="822">
        <v>401569</v>
      </c>
      <c r="G64" s="822"/>
      <c r="H64" s="822">
        <f t="shared" si="1"/>
        <v>401569</v>
      </c>
    </row>
    <row r="65" spans="1:8" ht="23.5" thickBot="1">
      <c r="A65" s="1045"/>
      <c r="B65" s="823" t="s">
        <v>1331</v>
      </c>
      <c r="C65" s="824">
        <v>3244</v>
      </c>
      <c r="D65" s="831">
        <v>44223</v>
      </c>
      <c r="E65" s="823" t="s">
        <v>1332</v>
      </c>
      <c r="F65" s="822">
        <v>445770</v>
      </c>
      <c r="G65" s="822"/>
      <c r="H65" s="822">
        <f t="shared" si="1"/>
        <v>445770</v>
      </c>
    </row>
    <row r="66" spans="1:8" ht="23.5" thickBot="1">
      <c r="A66" s="1045"/>
      <c r="B66" s="828" t="s">
        <v>1769</v>
      </c>
      <c r="C66" s="829" t="s">
        <v>1770</v>
      </c>
      <c r="D66" s="825">
        <v>43641</v>
      </c>
      <c r="E66" s="828" t="s">
        <v>1771</v>
      </c>
      <c r="F66" s="830">
        <v>483000</v>
      </c>
      <c r="G66" s="822"/>
      <c r="H66" s="822">
        <f t="shared" si="1"/>
        <v>483000</v>
      </c>
    </row>
    <row r="67" spans="1:8" ht="23.5" thickBot="1">
      <c r="A67" s="1045"/>
      <c r="B67" s="823" t="s">
        <v>1315</v>
      </c>
      <c r="C67" s="824">
        <v>2788</v>
      </c>
      <c r="D67" s="831">
        <v>44001</v>
      </c>
      <c r="E67" s="823" t="s">
        <v>1316</v>
      </c>
      <c r="F67" s="822">
        <v>485205</v>
      </c>
      <c r="G67" s="822"/>
      <c r="H67" s="822">
        <f t="shared" si="1"/>
        <v>485205</v>
      </c>
    </row>
    <row r="68" spans="1:8" ht="23.5" thickBot="1">
      <c r="A68" s="1045"/>
      <c r="B68" s="828" t="s">
        <v>1822</v>
      </c>
      <c r="C68" s="829" t="s">
        <v>1823</v>
      </c>
      <c r="D68" s="825">
        <v>44152</v>
      </c>
      <c r="E68" s="828" t="s">
        <v>1824</v>
      </c>
      <c r="F68" s="830">
        <v>491400</v>
      </c>
      <c r="G68" s="822"/>
      <c r="H68" s="822">
        <f t="shared" si="1"/>
        <v>491400</v>
      </c>
    </row>
    <row r="69" spans="1:8" ht="46.5" thickBot="1">
      <c r="A69" s="1045"/>
      <c r="B69" s="826" t="s">
        <v>1180</v>
      </c>
      <c r="C69" s="824">
        <v>1070</v>
      </c>
      <c r="D69" s="827">
        <v>43927</v>
      </c>
      <c r="E69" s="823" t="s">
        <v>1181</v>
      </c>
      <c r="F69" s="822">
        <v>494800</v>
      </c>
      <c r="G69" s="822"/>
      <c r="H69" s="822">
        <f t="shared" si="1"/>
        <v>494800</v>
      </c>
    </row>
    <row r="70" spans="1:8" ht="12.5" thickBot="1">
      <c r="A70" s="1045"/>
      <c r="B70" s="823" t="s">
        <v>1460</v>
      </c>
      <c r="C70" s="824">
        <v>2243</v>
      </c>
      <c r="D70" s="825">
        <v>43920</v>
      </c>
      <c r="E70" s="823" t="s">
        <v>1461</v>
      </c>
      <c r="F70" s="822">
        <v>499600</v>
      </c>
      <c r="G70" s="822"/>
      <c r="H70" s="822">
        <f t="shared" si="1"/>
        <v>499600</v>
      </c>
    </row>
    <row r="71" spans="1:8" ht="12.5" thickBot="1">
      <c r="A71" s="1045"/>
      <c r="B71" s="839" t="s">
        <v>1209</v>
      </c>
      <c r="C71" s="820" t="s">
        <v>1210</v>
      </c>
      <c r="D71" s="827">
        <v>44835</v>
      </c>
      <c r="E71" s="819" t="s">
        <v>1251</v>
      </c>
      <c r="F71" s="830">
        <v>500000</v>
      </c>
      <c r="G71" s="822"/>
      <c r="H71" s="822">
        <f t="shared" si="1"/>
        <v>500000</v>
      </c>
    </row>
    <row r="72" spans="1:8" ht="23.5" thickBot="1">
      <c r="A72" s="1045"/>
      <c r="B72" s="819" t="s">
        <v>2017</v>
      </c>
      <c r="C72" s="820">
        <v>1421</v>
      </c>
      <c r="D72" s="821">
        <v>44363</v>
      </c>
      <c r="E72" s="819" t="s">
        <v>2018</v>
      </c>
      <c r="F72" s="822">
        <v>500000</v>
      </c>
      <c r="G72" s="822"/>
      <c r="H72" s="822">
        <f t="shared" si="1"/>
        <v>500000</v>
      </c>
    </row>
    <row r="73" spans="1:8" ht="12.5" thickBot="1">
      <c r="A73" s="1045"/>
      <c r="B73" s="823" t="s">
        <v>1452</v>
      </c>
      <c r="C73" s="824">
        <v>424</v>
      </c>
      <c r="D73" s="825">
        <v>43641</v>
      </c>
      <c r="E73" s="823" t="s">
        <v>1453</v>
      </c>
      <c r="F73" s="822">
        <v>580742</v>
      </c>
      <c r="G73" s="822"/>
      <c r="H73" s="822">
        <f t="shared" si="1"/>
        <v>580742</v>
      </c>
    </row>
    <row r="74" spans="1:8" ht="23.5" thickBot="1">
      <c r="A74" s="1045"/>
      <c r="B74" s="826" t="s">
        <v>1169</v>
      </c>
      <c r="C74" s="824">
        <v>115</v>
      </c>
      <c r="D74" s="827">
        <v>43571</v>
      </c>
      <c r="E74" s="823" t="s">
        <v>1170</v>
      </c>
      <c r="F74" s="822">
        <v>589850</v>
      </c>
      <c r="G74" s="822"/>
      <c r="H74" s="822">
        <f t="shared" si="1"/>
        <v>589850</v>
      </c>
    </row>
    <row r="75" spans="1:8" ht="12.5" thickBot="1">
      <c r="A75" s="1045"/>
      <c r="B75" s="826" t="s">
        <v>1174</v>
      </c>
      <c r="C75" s="824">
        <v>135</v>
      </c>
      <c r="D75" s="827">
        <v>43642</v>
      </c>
      <c r="E75" s="823" t="s">
        <v>1175</v>
      </c>
      <c r="F75" s="822">
        <v>633430</v>
      </c>
      <c r="G75" s="822"/>
      <c r="H75" s="822">
        <f t="shared" si="1"/>
        <v>633430</v>
      </c>
    </row>
    <row r="76" spans="1:8" ht="35" thickBot="1">
      <c r="A76" s="1045"/>
      <c r="B76" s="826" t="s">
        <v>1176</v>
      </c>
      <c r="C76" s="824">
        <v>1068</v>
      </c>
      <c r="D76" s="827">
        <v>43927</v>
      </c>
      <c r="E76" s="823" t="s">
        <v>1177</v>
      </c>
      <c r="F76" s="822">
        <v>650000</v>
      </c>
      <c r="G76" s="822"/>
      <c r="H76" s="822">
        <f t="shared" si="1"/>
        <v>650000</v>
      </c>
    </row>
    <row r="77" spans="1:8" ht="23.5" thickBot="1">
      <c r="A77" s="1045"/>
      <c r="B77" s="823" t="s">
        <v>1371</v>
      </c>
      <c r="C77" s="824">
        <v>2776</v>
      </c>
      <c r="D77" s="840" t="s">
        <v>1379</v>
      </c>
      <c r="E77" s="823" t="s">
        <v>1380</v>
      </c>
      <c r="F77" s="822">
        <v>696313</v>
      </c>
      <c r="G77" s="822"/>
      <c r="H77" s="822">
        <f t="shared" si="1"/>
        <v>696313</v>
      </c>
    </row>
    <row r="78" spans="1:8" ht="23.5" thickBot="1">
      <c r="A78" s="1045"/>
      <c r="B78" s="819" t="s">
        <v>1960</v>
      </c>
      <c r="C78" s="820">
        <v>1967</v>
      </c>
      <c r="D78" s="821">
        <v>43920</v>
      </c>
      <c r="E78" s="819" t="s">
        <v>1961</v>
      </c>
      <c r="F78" s="822">
        <v>701279</v>
      </c>
      <c r="G78" s="822"/>
      <c r="H78" s="822">
        <f t="shared" si="1"/>
        <v>701279</v>
      </c>
    </row>
    <row r="79" spans="1:8" ht="23.5" thickBot="1">
      <c r="A79" s="1045"/>
      <c r="B79" s="819" t="s">
        <v>2008</v>
      </c>
      <c r="C79" s="820">
        <v>1008</v>
      </c>
      <c r="D79" s="821">
        <v>43629</v>
      </c>
      <c r="E79" s="819" t="s">
        <v>2009</v>
      </c>
      <c r="F79" s="822">
        <v>759290</v>
      </c>
      <c r="G79" s="822"/>
      <c r="H79" s="822">
        <f t="shared" si="1"/>
        <v>759290</v>
      </c>
    </row>
    <row r="80" spans="1:8" ht="23.5" thickBot="1">
      <c r="A80" s="1045"/>
      <c r="B80" s="826" t="s">
        <v>1661</v>
      </c>
      <c r="C80" s="824">
        <v>1859</v>
      </c>
      <c r="D80" s="825">
        <v>44896</v>
      </c>
      <c r="E80" s="823" t="s">
        <v>1663</v>
      </c>
      <c r="F80" s="822">
        <v>795000</v>
      </c>
      <c r="G80" s="822"/>
      <c r="H80" s="822">
        <f t="shared" si="1"/>
        <v>795000</v>
      </c>
    </row>
    <row r="81" spans="1:8" ht="23.5" thickBot="1">
      <c r="A81" s="1045"/>
      <c r="B81" s="826" t="s">
        <v>1190</v>
      </c>
      <c r="C81" s="824">
        <v>2304</v>
      </c>
      <c r="D81" s="827">
        <v>44000</v>
      </c>
      <c r="E81" s="823" t="s">
        <v>1191</v>
      </c>
      <c r="F81" s="822">
        <v>799700</v>
      </c>
      <c r="G81" s="822"/>
      <c r="H81" s="822">
        <f t="shared" si="1"/>
        <v>799700</v>
      </c>
    </row>
    <row r="82" spans="1:8" ht="46.5" thickBot="1">
      <c r="A82" s="1045"/>
      <c r="B82" s="823" t="s">
        <v>1485</v>
      </c>
      <c r="C82" s="824">
        <v>2027</v>
      </c>
      <c r="D82" s="825">
        <v>44368</v>
      </c>
      <c r="E82" s="823" t="s">
        <v>1486</v>
      </c>
      <c r="F82" s="822">
        <v>825888</v>
      </c>
      <c r="G82" s="822"/>
      <c r="H82" s="822">
        <f t="shared" si="1"/>
        <v>825888</v>
      </c>
    </row>
    <row r="83" spans="1:8" ht="23.5" thickBot="1">
      <c r="A83" s="1045"/>
      <c r="B83" s="819" t="s">
        <v>816</v>
      </c>
      <c r="C83" s="820">
        <v>492</v>
      </c>
      <c r="D83" s="821">
        <v>44182</v>
      </c>
      <c r="E83" s="819" t="s">
        <v>1967</v>
      </c>
      <c r="F83" s="822">
        <v>993080</v>
      </c>
      <c r="G83" s="822"/>
      <c r="H83" s="822">
        <f t="shared" si="1"/>
        <v>993080</v>
      </c>
    </row>
    <row r="84" spans="1:8" ht="23.5" thickBot="1">
      <c r="A84" s="1045"/>
      <c r="B84" s="819" t="s">
        <v>1603</v>
      </c>
      <c r="C84" s="820">
        <v>3127</v>
      </c>
      <c r="D84" s="821">
        <v>44659</v>
      </c>
      <c r="E84" s="819" t="s">
        <v>2004</v>
      </c>
      <c r="F84" s="822">
        <v>999930</v>
      </c>
      <c r="G84" s="822"/>
      <c r="H84" s="822">
        <f t="shared" si="1"/>
        <v>999930</v>
      </c>
    </row>
    <row r="85" spans="1:8" ht="12.5" thickBot="1">
      <c r="A85" s="1045"/>
      <c r="B85" s="839" t="s">
        <v>1220</v>
      </c>
      <c r="C85" s="820" t="s">
        <v>1210</v>
      </c>
      <c r="D85" s="827">
        <v>44835</v>
      </c>
      <c r="E85" s="819" t="s">
        <v>1249</v>
      </c>
      <c r="F85" s="830">
        <v>1000000</v>
      </c>
      <c r="G85" s="822"/>
      <c r="H85" s="822">
        <f t="shared" si="1"/>
        <v>1000000</v>
      </c>
    </row>
    <row r="86" spans="1:8" ht="12.5" thickBot="1">
      <c r="A86" s="1045"/>
      <c r="B86" s="839" t="s">
        <v>1209</v>
      </c>
      <c r="C86" s="820" t="s">
        <v>1210</v>
      </c>
      <c r="D86" s="827">
        <v>44835</v>
      </c>
      <c r="E86" s="819" t="s">
        <v>1250</v>
      </c>
      <c r="F86" s="830">
        <v>1000000</v>
      </c>
      <c r="G86" s="822"/>
      <c r="H86" s="822">
        <f t="shared" si="1"/>
        <v>1000000</v>
      </c>
    </row>
    <row r="87" spans="1:8" ht="35" thickBot="1">
      <c r="A87" s="1045"/>
      <c r="B87" s="826" t="s">
        <v>1182</v>
      </c>
      <c r="C87" s="824">
        <v>1071</v>
      </c>
      <c r="D87" s="827">
        <v>43927</v>
      </c>
      <c r="E87" s="823" t="s">
        <v>1183</v>
      </c>
      <c r="F87" s="822">
        <v>1000000</v>
      </c>
      <c r="G87" s="822"/>
      <c r="H87" s="822">
        <f t="shared" si="1"/>
        <v>1000000</v>
      </c>
    </row>
    <row r="88" spans="1:8" ht="23.5" thickBot="1">
      <c r="A88" s="1045"/>
      <c r="B88" s="826" t="s">
        <v>2063</v>
      </c>
      <c r="C88" s="824">
        <v>5607</v>
      </c>
      <c r="D88" s="827">
        <v>42277</v>
      </c>
      <c r="E88" s="823" t="s">
        <v>2064</v>
      </c>
      <c r="F88" s="822">
        <v>1020401</v>
      </c>
      <c r="G88" s="822"/>
      <c r="H88" s="822">
        <f t="shared" si="1"/>
        <v>1020401</v>
      </c>
    </row>
    <row r="89" spans="1:8" ht="23.5" thickBot="1">
      <c r="A89" s="1045"/>
      <c r="B89" s="828" t="s">
        <v>1909</v>
      </c>
      <c r="C89" s="829" t="s">
        <v>1910</v>
      </c>
      <c r="D89" s="825">
        <v>44356</v>
      </c>
      <c r="E89" s="828" t="s">
        <v>1911</v>
      </c>
      <c r="F89" s="830">
        <v>1053255</v>
      </c>
      <c r="G89" s="822"/>
      <c r="H89" s="822">
        <f t="shared" si="1"/>
        <v>1053255</v>
      </c>
    </row>
    <row r="90" spans="1:8" ht="23.5" thickBot="1">
      <c r="A90" s="1045"/>
      <c r="B90" s="823" t="s">
        <v>814</v>
      </c>
      <c r="C90" s="824">
        <v>2133</v>
      </c>
      <c r="D90" s="825">
        <v>43920</v>
      </c>
      <c r="E90" s="823" t="s">
        <v>1498</v>
      </c>
      <c r="F90" s="822">
        <v>1095388</v>
      </c>
      <c r="G90" s="822"/>
      <c r="H90" s="822">
        <f t="shared" si="1"/>
        <v>1095388</v>
      </c>
    </row>
    <row r="91" spans="1:8" ht="23.5" thickBot="1">
      <c r="A91" s="1045"/>
      <c r="B91" s="828" t="s">
        <v>1707</v>
      </c>
      <c r="C91" s="829" t="s">
        <v>1708</v>
      </c>
      <c r="D91" s="825">
        <v>44172</v>
      </c>
      <c r="E91" s="828" t="s">
        <v>1709</v>
      </c>
      <c r="F91" s="830">
        <v>1096000</v>
      </c>
      <c r="G91" s="822"/>
      <c r="H91" s="822">
        <f t="shared" si="1"/>
        <v>1096000</v>
      </c>
    </row>
    <row r="92" spans="1:8" ht="35" thickBot="1">
      <c r="A92" s="1045"/>
      <c r="B92" s="826" t="s">
        <v>1188</v>
      </c>
      <c r="C92" s="824">
        <v>2351</v>
      </c>
      <c r="D92" s="827">
        <v>44000</v>
      </c>
      <c r="E92" s="823" t="s">
        <v>1189</v>
      </c>
      <c r="F92" s="822">
        <v>1142000</v>
      </c>
      <c r="G92" s="822"/>
      <c r="H92" s="822">
        <f t="shared" si="1"/>
        <v>1142000</v>
      </c>
    </row>
    <row r="93" spans="1:8" ht="35" thickBot="1">
      <c r="A93" s="1045"/>
      <c r="B93" s="823" t="s">
        <v>813</v>
      </c>
      <c r="C93" s="824">
        <v>715</v>
      </c>
      <c r="D93" s="825">
        <v>43902</v>
      </c>
      <c r="E93" s="823" t="s">
        <v>1456</v>
      </c>
      <c r="F93" s="822">
        <v>1143080</v>
      </c>
      <c r="G93" s="822"/>
      <c r="H93" s="822">
        <f t="shared" si="1"/>
        <v>1143080</v>
      </c>
    </row>
    <row r="94" spans="1:8" ht="35" thickBot="1">
      <c r="A94" s="1045"/>
      <c r="B94" s="828" t="s">
        <v>1822</v>
      </c>
      <c r="C94" s="829" t="s">
        <v>1833</v>
      </c>
      <c r="D94" s="825">
        <v>44152</v>
      </c>
      <c r="E94" s="828" t="s">
        <v>1834</v>
      </c>
      <c r="F94" s="830">
        <v>1197315</v>
      </c>
      <c r="G94" s="822"/>
      <c r="H94" s="822">
        <f t="shared" si="1"/>
        <v>1197315</v>
      </c>
    </row>
    <row r="95" spans="1:8" ht="23.5" thickBot="1">
      <c r="A95" s="1045"/>
      <c r="B95" s="828" t="s">
        <v>1872</v>
      </c>
      <c r="C95" s="829" t="s">
        <v>1880</v>
      </c>
      <c r="D95" s="825">
        <v>44172</v>
      </c>
      <c r="E95" s="828" t="s">
        <v>1881</v>
      </c>
      <c r="F95" s="830">
        <v>1197365</v>
      </c>
      <c r="G95" s="822"/>
      <c r="H95" s="822">
        <f t="shared" si="1"/>
        <v>1197365</v>
      </c>
    </row>
    <row r="96" spans="1:8" ht="23.5" thickBot="1">
      <c r="A96" s="1045"/>
      <c r="B96" s="819" t="s">
        <v>1195</v>
      </c>
      <c r="C96" s="820">
        <v>1423</v>
      </c>
      <c r="D96" s="821">
        <v>44363</v>
      </c>
      <c r="E96" s="819" t="s">
        <v>1981</v>
      </c>
      <c r="F96" s="822">
        <v>1298764</v>
      </c>
      <c r="G96" s="822"/>
      <c r="H96" s="822">
        <f t="shared" si="1"/>
        <v>1298764</v>
      </c>
    </row>
    <row r="97" spans="1:8" ht="15" customHeight="1" thickBot="1">
      <c r="A97" s="1045"/>
      <c r="B97" s="823" t="s">
        <v>1464</v>
      </c>
      <c r="C97" s="824">
        <v>200</v>
      </c>
      <c r="D97" s="825">
        <v>43936</v>
      </c>
      <c r="E97" s="823" t="s">
        <v>1465</v>
      </c>
      <c r="F97" s="822">
        <v>1320000</v>
      </c>
      <c r="G97" s="822"/>
      <c r="H97" s="822">
        <f t="shared" si="1"/>
        <v>1320000</v>
      </c>
    </row>
    <row r="98" spans="1:8" ht="23.5" thickBot="1">
      <c r="A98" s="1045"/>
      <c r="B98" s="819" t="s">
        <v>1132</v>
      </c>
      <c r="C98" s="824">
        <v>1076</v>
      </c>
      <c r="D98" s="827">
        <v>43936</v>
      </c>
      <c r="E98" s="819" t="s">
        <v>1133</v>
      </c>
      <c r="F98" s="822">
        <v>1350940</v>
      </c>
      <c r="G98" s="841"/>
      <c r="H98" s="822">
        <f t="shared" si="1"/>
        <v>1350940</v>
      </c>
    </row>
    <row r="99" spans="1:8" ht="35" thickBot="1">
      <c r="A99" s="1045"/>
      <c r="B99" s="842" t="s">
        <v>1333</v>
      </c>
      <c r="C99" s="843">
        <v>1717</v>
      </c>
      <c r="D99" s="825">
        <v>43867</v>
      </c>
      <c r="E99" s="842" t="s">
        <v>1794</v>
      </c>
      <c r="F99" s="830">
        <v>1382250</v>
      </c>
      <c r="G99" s="822"/>
      <c r="H99" s="822">
        <f t="shared" si="1"/>
        <v>1382250</v>
      </c>
    </row>
    <row r="100" spans="1:8" ht="23.5" thickBot="1">
      <c r="A100" s="1045"/>
      <c r="B100" s="819" t="s">
        <v>816</v>
      </c>
      <c r="C100" s="820">
        <v>1979</v>
      </c>
      <c r="D100" s="821">
        <v>43978</v>
      </c>
      <c r="E100" s="819" t="s">
        <v>2012</v>
      </c>
      <c r="F100" s="822">
        <v>1394000</v>
      </c>
      <c r="G100" s="822"/>
      <c r="H100" s="822">
        <f t="shared" si="1"/>
        <v>1394000</v>
      </c>
    </row>
    <row r="101" spans="1:8" ht="12.5" thickBot="1">
      <c r="A101" s="1045"/>
      <c r="B101" s="819" t="s">
        <v>1126</v>
      </c>
      <c r="C101" s="824">
        <v>5387</v>
      </c>
      <c r="D101" s="827">
        <v>42907</v>
      </c>
      <c r="E101" s="819" t="s">
        <v>1127</v>
      </c>
      <c r="F101" s="822">
        <v>1396988</v>
      </c>
      <c r="G101" s="822"/>
      <c r="H101" s="822">
        <f t="shared" si="1"/>
        <v>1396988</v>
      </c>
    </row>
    <row r="102" spans="1:8" ht="23.5" thickBot="1">
      <c r="A102" s="1045"/>
      <c r="B102" s="828" t="s">
        <v>1827</v>
      </c>
      <c r="C102" s="829" t="s">
        <v>1828</v>
      </c>
      <c r="D102" s="825">
        <v>44152</v>
      </c>
      <c r="E102" s="828" t="s">
        <v>1829</v>
      </c>
      <c r="F102" s="830">
        <v>1415400</v>
      </c>
      <c r="G102" s="822"/>
      <c r="H102" s="822">
        <f t="shared" si="1"/>
        <v>1415400</v>
      </c>
    </row>
    <row r="103" spans="1:8" ht="23.5" thickBot="1">
      <c r="A103" s="1045"/>
      <c r="B103" s="828" t="s">
        <v>1869</v>
      </c>
      <c r="C103" s="829" t="s">
        <v>1870</v>
      </c>
      <c r="D103" s="825">
        <v>44152</v>
      </c>
      <c r="E103" s="828" t="s">
        <v>1871</v>
      </c>
      <c r="F103" s="830">
        <v>1415925</v>
      </c>
      <c r="G103" s="822"/>
      <c r="H103" s="822">
        <f t="shared" si="1"/>
        <v>1415925</v>
      </c>
    </row>
    <row r="104" spans="1:8" ht="23.5" thickBot="1">
      <c r="A104" s="1045"/>
      <c r="B104" s="819" t="s">
        <v>1964</v>
      </c>
      <c r="C104" s="820">
        <v>489</v>
      </c>
      <c r="D104" s="821">
        <v>44182</v>
      </c>
      <c r="E104" s="819" t="s">
        <v>1965</v>
      </c>
      <c r="F104" s="822">
        <v>1426470</v>
      </c>
      <c r="G104" s="822"/>
      <c r="H104" s="822">
        <f t="shared" si="1"/>
        <v>1426470</v>
      </c>
    </row>
    <row r="105" spans="1:8" ht="23.5" thickBot="1">
      <c r="A105" s="1045"/>
      <c r="B105" s="842" t="s">
        <v>1778</v>
      </c>
      <c r="C105" s="843">
        <v>1809</v>
      </c>
      <c r="D105" s="825">
        <v>43867</v>
      </c>
      <c r="E105" s="842" t="s">
        <v>1779</v>
      </c>
      <c r="F105" s="830">
        <v>1427013</v>
      </c>
      <c r="G105" s="822"/>
      <c r="H105" s="822">
        <f t="shared" si="1"/>
        <v>1427013</v>
      </c>
    </row>
    <row r="106" spans="1:8" ht="23.5" thickBot="1">
      <c r="A106" s="1045"/>
      <c r="B106" s="823" t="s">
        <v>1257</v>
      </c>
      <c r="C106" s="824">
        <v>3240</v>
      </c>
      <c r="D106" s="831">
        <v>44223</v>
      </c>
      <c r="E106" s="823" t="s">
        <v>1258</v>
      </c>
      <c r="F106" s="822">
        <v>1436712</v>
      </c>
      <c r="G106" s="822"/>
      <c r="H106" s="822">
        <f t="shared" si="1"/>
        <v>1436712</v>
      </c>
    </row>
    <row r="107" spans="1:8" ht="23.5" thickBot="1">
      <c r="A107" s="1045"/>
      <c r="B107" s="828" t="s">
        <v>1855</v>
      </c>
      <c r="C107" s="829" t="s">
        <v>1856</v>
      </c>
      <c r="D107" s="825">
        <v>44152</v>
      </c>
      <c r="E107" s="828" t="s">
        <v>1857</v>
      </c>
      <c r="F107" s="830">
        <v>1456350</v>
      </c>
      <c r="G107" s="822"/>
      <c r="H107" s="822">
        <f t="shared" si="1"/>
        <v>1456350</v>
      </c>
    </row>
    <row r="108" spans="1:8" ht="12.5" thickBot="1">
      <c r="A108" s="1045"/>
      <c r="B108" s="819" t="s">
        <v>1968</v>
      </c>
      <c r="C108" s="820">
        <v>494</v>
      </c>
      <c r="D108" s="821">
        <v>44182</v>
      </c>
      <c r="E108" s="819" t="s">
        <v>1969</v>
      </c>
      <c r="F108" s="822">
        <v>1459840</v>
      </c>
      <c r="G108" s="822"/>
      <c r="H108" s="822">
        <f t="shared" si="1"/>
        <v>1459840</v>
      </c>
    </row>
    <row r="109" spans="1:8" ht="23.5" thickBot="1">
      <c r="A109" s="1045"/>
      <c r="B109" s="823" t="s">
        <v>1468</v>
      </c>
      <c r="C109" s="824">
        <v>2023</v>
      </c>
      <c r="D109" s="825">
        <v>44003</v>
      </c>
      <c r="E109" s="823" t="s">
        <v>1475</v>
      </c>
      <c r="F109" s="822">
        <v>1462790</v>
      </c>
      <c r="G109" s="822"/>
      <c r="H109" s="822">
        <f t="shared" si="1"/>
        <v>1462790</v>
      </c>
    </row>
    <row r="110" spans="1:8" ht="23.5" thickBot="1">
      <c r="A110" s="1045"/>
      <c r="B110" s="823" t="s">
        <v>1304</v>
      </c>
      <c r="C110" s="824">
        <v>2777</v>
      </c>
      <c r="D110" s="831">
        <v>43966</v>
      </c>
      <c r="E110" s="823" t="s">
        <v>1378</v>
      </c>
      <c r="F110" s="822">
        <v>1482398</v>
      </c>
      <c r="G110" s="822"/>
      <c r="H110" s="822">
        <f t="shared" si="1"/>
        <v>1482398</v>
      </c>
    </row>
    <row r="111" spans="1:8" ht="12.5" thickBot="1">
      <c r="A111" s="1045"/>
      <c r="B111" s="819" t="s">
        <v>1159</v>
      </c>
      <c r="C111" s="824">
        <v>1620</v>
      </c>
      <c r="D111" s="827">
        <v>44599</v>
      </c>
      <c r="E111" s="819" t="s">
        <v>1160</v>
      </c>
      <c r="F111" s="822">
        <v>1490030</v>
      </c>
      <c r="G111" s="822"/>
      <c r="H111" s="822">
        <f t="shared" si="1"/>
        <v>1490030</v>
      </c>
    </row>
    <row r="112" spans="1:8" ht="23.5" thickBot="1">
      <c r="A112" s="1045"/>
      <c r="B112" s="828" t="s">
        <v>1715</v>
      </c>
      <c r="C112" s="829" t="s">
        <v>1716</v>
      </c>
      <c r="D112" s="825">
        <v>44172</v>
      </c>
      <c r="E112" s="828" t="s">
        <v>1717</v>
      </c>
      <c r="F112" s="830">
        <v>1496250</v>
      </c>
      <c r="G112" s="822"/>
      <c r="H112" s="822">
        <f t="shared" si="1"/>
        <v>1496250</v>
      </c>
    </row>
    <row r="113" spans="1:8" ht="23.5" thickBot="1">
      <c r="A113" s="1045"/>
      <c r="B113" s="823" t="s">
        <v>1255</v>
      </c>
      <c r="C113" s="824">
        <v>3235</v>
      </c>
      <c r="D113" s="827">
        <v>44223</v>
      </c>
      <c r="E113" s="823" t="s">
        <v>1256</v>
      </c>
      <c r="F113" s="822">
        <v>1499703</v>
      </c>
      <c r="G113" s="822"/>
      <c r="H113" s="822">
        <f t="shared" ref="H113:H176" si="2">F113-G113</f>
        <v>1499703</v>
      </c>
    </row>
    <row r="114" spans="1:8" ht="12.5" thickBot="1">
      <c r="A114" s="1045"/>
      <c r="B114" s="839" t="s">
        <v>1209</v>
      </c>
      <c r="C114" s="820" t="s">
        <v>1210</v>
      </c>
      <c r="D114" s="827">
        <v>44835</v>
      </c>
      <c r="E114" s="819" t="s">
        <v>1248</v>
      </c>
      <c r="F114" s="830">
        <v>1500000</v>
      </c>
      <c r="G114" s="822"/>
      <c r="H114" s="822">
        <f t="shared" si="2"/>
        <v>1500000</v>
      </c>
    </row>
    <row r="115" spans="1:8" ht="35" thickBot="1">
      <c r="A115" s="1045"/>
      <c r="B115" s="823" t="s">
        <v>1272</v>
      </c>
      <c r="C115" s="824">
        <v>3284</v>
      </c>
      <c r="D115" s="831">
        <v>44351</v>
      </c>
      <c r="E115" s="823" t="s">
        <v>1273</v>
      </c>
      <c r="F115" s="822">
        <v>1526460</v>
      </c>
      <c r="G115" s="822"/>
      <c r="H115" s="822">
        <f t="shared" si="2"/>
        <v>1526460</v>
      </c>
    </row>
    <row r="116" spans="1:8" ht="23.5" thickBot="1">
      <c r="A116" s="1045"/>
      <c r="B116" s="828" t="s">
        <v>1935</v>
      </c>
      <c r="C116" s="829" t="s">
        <v>1936</v>
      </c>
      <c r="D116" s="825">
        <v>44685</v>
      </c>
      <c r="E116" s="828" t="s">
        <v>1937</v>
      </c>
      <c r="F116" s="830">
        <v>1575000</v>
      </c>
      <c r="G116" s="822"/>
      <c r="H116" s="822">
        <f t="shared" si="2"/>
        <v>1575000</v>
      </c>
    </row>
    <row r="117" spans="1:8" ht="23.5" thickBot="1">
      <c r="A117" s="1045"/>
      <c r="B117" s="823" t="s">
        <v>1317</v>
      </c>
      <c r="C117" s="824">
        <v>2789</v>
      </c>
      <c r="D117" s="831">
        <v>44001</v>
      </c>
      <c r="E117" s="823" t="s">
        <v>1318</v>
      </c>
      <c r="F117" s="822">
        <v>1598300</v>
      </c>
      <c r="G117" s="822"/>
      <c r="H117" s="822">
        <f t="shared" si="2"/>
        <v>1598300</v>
      </c>
    </row>
    <row r="118" spans="1:8" ht="23.5" thickBot="1">
      <c r="A118" s="1045"/>
      <c r="B118" s="828" t="s">
        <v>1906</v>
      </c>
      <c r="C118" s="829" t="s">
        <v>1920</v>
      </c>
      <c r="D118" s="825">
        <v>44356</v>
      </c>
      <c r="E118" s="828" t="s">
        <v>1921</v>
      </c>
      <c r="F118" s="830">
        <v>1654611</v>
      </c>
      <c r="G118" s="822"/>
      <c r="H118" s="822">
        <f t="shared" si="2"/>
        <v>1654611</v>
      </c>
    </row>
    <row r="119" spans="1:8" ht="23.5" thickBot="1">
      <c r="A119" s="1045"/>
      <c r="B119" s="823" t="s">
        <v>1290</v>
      </c>
      <c r="C119" s="824">
        <v>67</v>
      </c>
      <c r="D119" s="827">
        <v>44746</v>
      </c>
      <c r="E119" s="823" t="s">
        <v>1291</v>
      </c>
      <c r="F119" s="822">
        <v>1687000</v>
      </c>
      <c r="G119" s="822"/>
      <c r="H119" s="822">
        <f t="shared" si="2"/>
        <v>1687000</v>
      </c>
    </row>
    <row r="120" spans="1:8" ht="23.5" thickBot="1">
      <c r="A120" s="1045"/>
      <c r="B120" s="823" t="s">
        <v>1284</v>
      </c>
      <c r="C120" s="824">
        <v>72</v>
      </c>
      <c r="D120" s="827">
        <v>44596</v>
      </c>
      <c r="E120" s="823" t="s">
        <v>1285</v>
      </c>
      <c r="F120" s="822">
        <v>1720060</v>
      </c>
      <c r="G120" s="822"/>
      <c r="H120" s="822">
        <f t="shared" si="2"/>
        <v>1720060</v>
      </c>
    </row>
    <row r="121" spans="1:8" ht="12.5" thickBot="1">
      <c r="A121" s="1045"/>
      <c r="B121" s="839" t="s">
        <v>1209</v>
      </c>
      <c r="C121" s="820" t="s">
        <v>1210</v>
      </c>
      <c r="D121" s="827">
        <v>44552</v>
      </c>
      <c r="E121" s="819" t="s">
        <v>1241</v>
      </c>
      <c r="F121" s="830">
        <v>1740000</v>
      </c>
      <c r="G121" s="822"/>
      <c r="H121" s="822">
        <f t="shared" si="2"/>
        <v>1740000</v>
      </c>
    </row>
    <row r="122" spans="1:8" ht="23.5" thickBot="1">
      <c r="A122" s="1045"/>
      <c r="B122" s="828" t="s">
        <v>1838</v>
      </c>
      <c r="C122" s="829" t="s">
        <v>1839</v>
      </c>
      <c r="D122" s="825">
        <v>44152</v>
      </c>
      <c r="E122" s="828" t="s">
        <v>1840</v>
      </c>
      <c r="F122" s="830">
        <v>1749562</v>
      </c>
      <c r="G122" s="822"/>
      <c r="H122" s="822">
        <f t="shared" si="2"/>
        <v>1749562</v>
      </c>
    </row>
    <row r="123" spans="1:8" ht="23.5" thickBot="1">
      <c r="A123" s="1045"/>
      <c r="B123" s="823" t="s">
        <v>1140</v>
      </c>
      <c r="C123" s="824">
        <v>2006</v>
      </c>
      <c r="D123" s="825">
        <v>43936</v>
      </c>
      <c r="E123" s="823" t="s">
        <v>1463</v>
      </c>
      <c r="F123" s="822">
        <v>1800000</v>
      </c>
      <c r="G123" s="822"/>
      <c r="H123" s="822">
        <f t="shared" si="2"/>
        <v>1800000</v>
      </c>
    </row>
    <row r="124" spans="1:8" ht="35" thickBot="1">
      <c r="A124" s="1045"/>
      <c r="B124" s="826" t="s">
        <v>1545</v>
      </c>
      <c r="C124" s="824">
        <v>363</v>
      </c>
      <c r="D124" s="825">
        <v>43599</v>
      </c>
      <c r="E124" s="823" t="s">
        <v>1546</v>
      </c>
      <c r="F124" s="822">
        <v>1827343</v>
      </c>
      <c r="G124" s="822">
        <v>1827343</v>
      </c>
      <c r="H124" s="822">
        <f t="shared" si="2"/>
        <v>0</v>
      </c>
    </row>
    <row r="125" spans="1:8" ht="23.5" thickBot="1">
      <c r="A125" s="1045"/>
      <c r="B125" s="819" t="s">
        <v>1140</v>
      </c>
      <c r="C125" s="824">
        <v>668</v>
      </c>
      <c r="D125" s="827">
        <v>44189</v>
      </c>
      <c r="E125" s="819" t="s">
        <v>1141</v>
      </c>
      <c r="F125" s="822">
        <v>1876465</v>
      </c>
      <c r="G125" s="822"/>
      <c r="H125" s="822">
        <f t="shared" si="2"/>
        <v>1876465</v>
      </c>
    </row>
    <row r="126" spans="1:8" ht="35" thickBot="1">
      <c r="A126" s="1045"/>
      <c r="B126" s="819" t="s">
        <v>1154</v>
      </c>
      <c r="C126" s="824">
        <v>1618</v>
      </c>
      <c r="D126" s="827">
        <v>44599</v>
      </c>
      <c r="E126" s="819" t="s">
        <v>1155</v>
      </c>
      <c r="F126" s="822">
        <v>1950000</v>
      </c>
      <c r="G126" s="822"/>
      <c r="H126" s="822">
        <f t="shared" si="2"/>
        <v>1950000</v>
      </c>
    </row>
    <row r="127" spans="1:8" ht="12.5" thickBot="1">
      <c r="A127" s="1045"/>
      <c r="B127" s="842" t="s">
        <v>1802</v>
      </c>
      <c r="C127" s="843">
        <v>1745</v>
      </c>
      <c r="D127" s="825">
        <v>43867</v>
      </c>
      <c r="E127" s="842" t="s">
        <v>1803</v>
      </c>
      <c r="F127" s="830">
        <v>1951191</v>
      </c>
      <c r="G127" s="822"/>
      <c r="H127" s="822">
        <f t="shared" si="2"/>
        <v>1951191</v>
      </c>
    </row>
    <row r="128" spans="1:8" ht="23.5" thickBot="1">
      <c r="A128" s="1045"/>
      <c r="B128" s="826" t="s">
        <v>1167</v>
      </c>
      <c r="C128" s="824">
        <v>5385</v>
      </c>
      <c r="D128" s="827">
        <v>42907</v>
      </c>
      <c r="E128" s="823" t="s">
        <v>1168</v>
      </c>
      <c r="F128" s="822">
        <v>1973412</v>
      </c>
      <c r="G128" s="822"/>
      <c r="H128" s="822">
        <f t="shared" si="2"/>
        <v>1973412</v>
      </c>
    </row>
    <row r="129" spans="1:8" ht="23.5" thickBot="1">
      <c r="A129" s="1045"/>
      <c r="B129" s="819" t="s">
        <v>1675</v>
      </c>
      <c r="C129" s="820">
        <v>1156</v>
      </c>
      <c r="D129" s="825">
        <v>43641</v>
      </c>
      <c r="E129" s="819" t="s">
        <v>1676</v>
      </c>
      <c r="F129" s="830">
        <v>1975000</v>
      </c>
      <c r="G129" s="822"/>
      <c r="H129" s="822">
        <f t="shared" si="2"/>
        <v>1975000</v>
      </c>
    </row>
    <row r="130" spans="1:8" ht="23.5" thickBot="1">
      <c r="A130" s="1045"/>
      <c r="B130" s="819" t="s">
        <v>812</v>
      </c>
      <c r="C130" s="820">
        <v>1156</v>
      </c>
      <c r="D130" s="825">
        <v>43641</v>
      </c>
      <c r="E130" s="819" t="s">
        <v>1670</v>
      </c>
      <c r="F130" s="830">
        <v>1975000</v>
      </c>
      <c r="G130" s="822"/>
      <c r="H130" s="822">
        <f t="shared" si="2"/>
        <v>1975000</v>
      </c>
    </row>
    <row r="131" spans="1:8" ht="35" thickBot="1">
      <c r="A131" s="1045"/>
      <c r="B131" s="828" t="s">
        <v>1849</v>
      </c>
      <c r="C131" s="829" t="s">
        <v>1850</v>
      </c>
      <c r="D131" s="825">
        <v>44152</v>
      </c>
      <c r="E131" s="828" t="s">
        <v>1851</v>
      </c>
      <c r="F131" s="830">
        <v>1999200</v>
      </c>
      <c r="G131" s="822"/>
      <c r="H131" s="822">
        <f t="shared" si="2"/>
        <v>1999200</v>
      </c>
    </row>
    <row r="132" spans="1:8" ht="23.5" thickBot="1">
      <c r="A132" s="1045"/>
      <c r="B132" s="828" t="s">
        <v>1852</v>
      </c>
      <c r="C132" s="829" t="s">
        <v>1853</v>
      </c>
      <c r="D132" s="825">
        <v>44152</v>
      </c>
      <c r="E132" s="828" t="s">
        <v>1854</v>
      </c>
      <c r="F132" s="830">
        <v>2000000</v>
      </c>
      <c r="G132" s="822"/>
      <c r="H132" s="822">
        <f t="shared" si="2"/>
        <v>2000000</v>
      </c>
    </row>
    <row r="133" spans="1:8" ht="23.5" thickBot="1">
      <c r="A133" s="1045"/>
      <c r="B133" s="823" t="s">
        <v>1321</v>
      </c>
      <c r="C133" s="824">
        <v>2269</v>
      </c>
      <c r="D133" s="831">
        <v>44049</v>
      </c>
      <c r="E133" s="823" t="s">
        <v>1322</v>
      </c>
      <c r="F133" s="822">
        <v>2000000</v>
      </c>
      <c r="G133" s="822"/>
      <c r="H133" s="822">
        <f t="shared" si="2"/>
        <v>2000000</v>
      </c>
    </row>
    <row r="134" spans="1:8" ht="23.5" thickBot="1">
      <c r="A134" s="1045"/>
      <c r="B134" s="819" t="s">
        <v>1152</v>
      </c>
      <c r="C134" s="824">
        <v>1629</v>
      </c>
      <c r="D134" s="827">
        <v>44599</v>
      </c>
      <c r="E134" s="819" t="s">
        <v>1163</v>
      </c>
      <c r="F134" s="822">
        <v>2000000</v>
      </c>
      <c r="G134" s="822"/>
      <c r="H134" s="822">
        <f t="shared" si="2"/>
        <v>2000000</v>
      </c>
    </row>
    <row r="135" spans="1:8" ht="35" thickBot="1">
      <c r="A135" s="1045"/>
      <c r="B135" s="844" t="s">
        <v>1783</v>
      </c>
      <c r="C135" s="844">
        <v>1722</v>
      </c>
      <c r="D135" s="845">
        <v>43867</v>
      </c>
      <c r="E135" s="844" t="s">
        <v>2548</v>
      </c>
      <c r="F135" s="846">
        <v>2099160</v>
      </c>
      <c r="G135" s="847"/>
      <c r="H135" s="822">
        <f t="shared" si="2"/>
        <v>2099160</v>
      </c>
    </row>
    <row r="136" spans="1:8" ht="23.5" thickBot="1">
      <c r="A136" s="1045"/>
      <c r="B136" s="823" t="s">
        <v>1336</v>
      </c>
      <c r="C136" s="824">
        <v>3271</v>
      </c>
      <c r="D136" s="831">
        <v>44288</v>
      </c>
      <c r="E136" s="823" t="s">
        <v>1337</v>
      </c>
      <c r="F136" s="822">
        <v>2100000</v>
      </c>
      <c r="G136" s="822"/>
      <c r="H136" s="822">
        <f t="shared" si="2"/>
        <v>2100000</v>
      </c>
    </row>
    <row r="137" spans="1:8" ht="35" thickBot="1">
      <c r="A137" s="1045"/>
      <c r="B137" s="848" t="s">
        <v>1800</v>
      </c>
      <c r="C137" s="843">
        <v>1747</v>
      </c>
      <c r="D137" s="825">
        <v>43867</v>
      </c>
      <c r="E137" s="842" t="s">
        <v>1801</v>
      </c>
      <c r="F137" s="830">
        <v>2123478</v>
      </c>
      <c r="G137" s="822"/>
      <c r="H137" s="822">
        <f t="shared" si="2"/>
        <v>2123478</v>
      </c>
    </row>
    <row r="138" spans="1:8" ht="35" thickBot="1">
      <c r="A138" s="1045"/>
      <c r="B138" s="826" t="s">
        <v>1184</v>
      </c>
      <c r="C138" s="824">
        <v>1075</v>
      </c>
      <c r="D138" s="827">
        <v>43936</v>
      </c>
      <c r="E138" s="823" t="s">
        <v>1185</v>
      </c>
      <c r="F138" s="822">
        <v>2154530</v>
      </c>
      <c r="G138" s="822"/>
      <c r="H138" s="822">
        <f t="shared" si="2"/>
        <v>2154530</v>
      </c>
    </row>
    <row r="139" spans="1:8" ht="23.5" thickBot="1">
      <c r="A139" s="1045"/>
      <c r="B139" s="828" t="s">
        <v>1900</v>
      </c>
      <c r="C139" s="829" t="s">
        <v>1901</v>
      </c>
      <c r="D139" s="825">
        <v>44356</v>
      </c>
      <c r="E139" s="828" t="s">
        <v>1902</v>
      </c>
      <c r="F139" s="830">
        <v>2194500</v>
      </c>
      <c r="G139" s="822"/>
      <c r="H139" s="822">
        <f t="shared" si="2"/>
        <v>2194500</v>
      </c>
    </row>
    <row r="140" spans="1:8" ht="23.5" thickBot="1">
      <c r="A140" s="1045"/>
      <c r="B140" s="828" t="s">
        <v>1866</v>
      </c>
      <c r="C140" s="829" t="s">
        <v>1867</v>
      </c>
      <c r="D140" s="825">
        <v>44152</v>
      </c>
      <c r="E140" s="828" t="s">
        <v>1868</v>
      </c>
      <c r="F140" s="830">
        <v>2200000</v>
      </c>
      <c r="G140" s="822"/>
      <c r="H140" s="822">
        <f t="shared" si="2"/>
        <v>2200000</v>
      </c>
    </row>
    <row r="141" spans="1:8" ht="35" thickBot="1">
      <c r="A141" s="1045"/>
      <c r="B141" s="828" t="s">
        <v>1813</v>
      </c>
      <c r="C141" s="829" t="s">
        <v>1814</v>
      </c>
      <c r="D141" s="825">
        <v>44152</v>
      </c>
      <c r="E141" s="828" t="s">
        <v>1815</v>
      </c>
      <c r="F141" s="830">
        <v>2214345</v>
      </c>
      <c r="G141" s="822"/>
      <c r="H141" s="822">
        <f t="shared" si="2"/>
        <v>2214345</v>
      </c>
    </row>
    <row r="142" spans="1:8" ht="16.5" customHeight="1" thickBot="1">
      <c r="A142" s="1045"/>
      <c r="B142" s="828" t="s">
        <v>1807</v>
      </c>
      <c r="C142" s="829" t="s">
        <v>1808</v>
      </c>
      <c r="D142" s="825">
        <v>44152</v>
      </c>
      <c r="E142" s="828" t="s">
        <v>1809</v>
      </c>
      <c r="F142" s="830">
        <v>2268600</v>
      </c>
      <c r="G142" s="822"/>
      <c r="H142" s="822">
        <f t="shared" si="2"/>
        <v>2268600</v>
      </c>
    </row>
    <row r="143" spans="1:8" ht="23.5" thickBot="1">
      <c r="A143" s="1045"/>
      <c r="B143" s="828" t="s">
        <v>1897</v>
      </c>
      <c r="C143" s="829" t="s">
        <v>1898</v>
      </c>
      <c r="D143" s="825">
        <v>44356</v>
      </c>
      <c r="E143" s="828" t="s">
        <v>1899</v>
      </c>
      <c r="F143" s="830">
        <v>2271150</v>
      </c>
      <c r="G143" s="822"/>
      <c r="H143" s="822">
        <f t="shared" si="2"/>
        <v>2271150</v>
      </c>
    </row>
    <row r="144" spans="1:8" ht="23.5" thickBot="1">
      <c r="A144" s="1045"/>
      <c r="B144" s="828" t="s">
        <v>1704</v>
      </c>
      <c r="C144" s="829" t="s">
        <v>1705</v>
      </c>
      <c r="D144" s="825">
        <v>44172</v>
      </c>
      <c r="E144" s="828" t="s">
        <v>1706</v>
      </c>
      <c r="F144" s="830">
        <v>2272750</v>
      </c>
      <c r="G144" s="822"/>
      <c r="H144" s="822">
        <f t="shared" si="2"/>
        <v>2272750</v>
      </c>
    </row>
    <row r="145" spans="1:8" ht="12.5" thickBot="1">
      <c r="A145" s="1045"/>
      <c r="B145" s="826" t="s">
        <v>1136</v>
      </c>
      <c r="C145" s="824">
        <v>128</v>
      </c>
      <c r="D145" s="827">
        <v>43641</v>
      </c>
      <c r="E145" s="823" t="s">
        <v>1173</v>
      </c>
      <c r="F145" s="822">
        <v>2284327</v>
      </c>
      <c r="G145" s="822"/>
      <c r="H145" s="822">
        <f t="shared" si="2"/>
        <v>2284327</v>
      </c>
    </row>
    <row r="146" spans="1:8" ht="23.5" thickBot="1">
      <c r="A146" s="1045"/>
      <c r="B146" s="819" t="s">
        <v>1671</v>
      </c>
      <c r="C146" s="820">
        <v>1183</v>
      </c>
      <c r="D146" s="825">
        <v>43643</v>
      </c>
      <c r="E146" s="819" t="s">
        <v>1677</v>
      </c>
      <c r="F146" s="830">
        <v>2285798</v>
      </c>
      <c r="G146" s="822"/>
      <c r="H146" s="822">
        <f t="shared" si="2"/>
        <v>2285798</v>
      </c>
    </row>
    <row r="147" spans="1:8" ht="23.5" thickBot="1">
      <c r="A147" s="1045"/>
      <c r="B147" s="828" t="s">
        <v>1912</v>
      </c>
      <c r="C147" s="829" t="s">
        <v>1913</v>
      </c>
      <c r="D147" s="825">
        <v>44356</v>
      </c>
      <c r="E147" s="828" t="s">
        <v>1914</v>
      </c>
      <c r="F147" s="830">
        <v>2299815</v>
      </c>
      <c r="G147" s="822"/>
      <c r="H147" s="822">
        <f t="shared" si="2"/>
        <v>2299815</v>
      </c>
    </row>
    <row r="148" spans="1:8" ht="23.5" thickBot="1">
      <c r="A148" s="1045"/>
      <c r="B148" s="848" t="s">
        <v>1765</v>
      </c>
      <c r="C148" s="843">
        <v>411</v>
      </c>
      <c r="D148" s="825">
        <v>42653</v>
      </c>
      <c r="E148" s="842" t="s">
        <v>1766</v>
      </c>
      <c r="F148" s="830">
        <v>2300000</v>
      </c>
      <c r="G148" s="822"/>
      <c r="H148" s="822">
        <f t="shared" si="2"/>
        <v>2300000</v>
      </c>
    </row>
    <row r="149" spans="1:8" ht="23.5" thickBot="1">
      <c r="A149" s="1045"/>
      <c r="B149" s="819" t="s">
        <v>1130</v>
      </c>
      <c r="C149" s="824">
        <v>130</v>
      </c>
      <c r="D149" s="827">
        <v>43641</v>
      </c>
      <c r="E149" s="819" t="s">
        <v>1131</v>
      </c>
      <c r="F149" s="822">
        <v>2315918</v>
      </c>
      <c r="G149" s="822"/>
      <c r="H149" s="822">
        <f t="shared" si="2"/>
        <v>2315918</v>
      </c>
    </row>
    <row r="150" spans="1:8" ht="23.5" thickBot="1">
      <c r="A150" s="1045"/>
      <c r="B150" s="819" t="s">
        <v>1136</v>
      </c>
      <c r="C150" s="824">
        <v>1070</v>
      </c>
      <c r="D150" s="821">
        <v>43986</v>
      </c>
      <c r="E150" s="819" t="s">
        <v>1137</v>
      </c>
      <c r="F150" s="822">
        <v>2341135</v>
      </c>
      <c r="G150" s="822"/>
      <c r="H150" s="822">
        <f t="shared" si="2"/>
        <v>2341135</v>
      </c>
    </row>
    <row r="151" spans="1:8" ht="23.5" thickBot="1">
      <c r="A151" s="1045"/>
      <c r="B151" s="823" t="s">
        <v>1126</v>
      </c>
      <c r="C151" s="824">
        <v>9004</v>
      </c>
      <c r="D151" s="831">
        <v>42724</v>
      </c>
      <c r="E151" s="823" t="s">
        <v>1296</v>
      </c>
      <c r="F151" s="822">
        <v>2341692</v>
      </c>
      <c r="G151" s="822"/>
      <c r="H151" s="822">
        <f t="shared" si="2"/>
        <v>2341692</v>
      </c>
    </row>
    <row r="152" spans="1:8" ht="12.5" thickBot="1">
      <c r="A152" s="1045"/>
      <c r="B152" s="823" t="s">
        <v>1387</v>
      </c>
      <c r="C152" s="824">
        <v>2208</v>
      </c>
      <c r="D152" s="825">
        <v>44182</v>
      </c>
      <c r="E152" s="823" t="s">
        <v>1388</v>
      </c>
      <c r="F152" s="838">
        <v>2349900</v>
      </c>
      <c r="G152" s="822"/>
      <c r="H152" s="822">
        <f t="shared" si="2"/>
        <v>2349900</v>
      </c>
    </row>
    <row r="153" spans="1:8" ht="23.5" thickBot="1">
      <c r="A153" s="1045"/>
      <c r="B153" s="823" t="s">
        <v>1298</v>
      </c>
      <c r="C153" s="824">
        <v>8121</v>
      </c>
      <c r="D153" s="831">
        <v>43245</v>
      </c>
      <c r="E153" s="823" t="s">
        <v>1299</v>
      </c>
      <c r="F153" s="822">
        <v>2365472</v>
      </c>
      <c r="G153" s="822"/>
      <c r="H153" s="822">
        <f t="shared" si="2"/>
        <v>2365472</v>
      </c>
    </row>
    <row r="154" spans="1:8" ht="23.5" thickBot="1">
      <c r="A154" s="1045"/>
      <c r="B154" s="828" t="s">
        <v>1835</v>
      </c>
      <c r="C154" s="829" t="s">
        <v>1836</v>
      </c>
      <c r="D154" s="825">
        <v>44152</v>
      </c>
      <c r="E154" s="828" t="s">
        <v>1837</v>
      </c>
      <c r="F154" s="830">
        <v>2394525</v>
      </c>
      <c r="G154" s="822"/>
      <c r="H154" s="822">
        <f t="shared" si="2"/>
        <v>2394525</v>
      </c>
    </row>
    <row r="155" spans="1:8" ht="23.5" thickBot="1">
      <c r="A155" s="1045"/>
      <c r="B155" s="823" t="s">
        <v>1270</v>
      </c>
      <c r="C155" s="824">
        <v>3299</v>
      </c>
      <c r="D155" s="831">
        <v>44506</v>
      </c>
      <c r="E155" s="823" t="s">
        <v>1283</v>
      </c>
      <c r="F155" s="822">
        <v>2400000</v>
      </c>
      <c r="G155" s="822"/>
      <c r="H155" s="822">
        <f t="shared" si="2"/>
        <v>2400000</v>
      </c>
    </row>
    <row r="156" spans="1:8" ht="12.5" thickBot="1">
      <c r="A156" s="1045"/>
      <c r="B156" s="839" t="s">
        <v>1220</v>
      </c>
      <c r="C156" s="820" t="s">
        <v>1210</v>
      </c>
      <c r="D156" s="827">
        <v>44314</v>
      </c>
      <c r="E156" s="819" t="s">
        <v>1221</v>
      </c>
      <c r="F156" s="830">
        <v>2400000</v>
      </c>
      <c r="G156" s="822"/>
      <c r="H156" s="822">
        <f t="shared" si="2"/>
        <v>2400000</v>
      </c>
    </row>
    <row r="157" spans="1:8" ht="46.5" thickBot="1">
      <c r="A157" s="1045"/>
      <c r="B157" s="842" t="s">
        <v>1297</v>
      </c>
      <c r="C157" s="843"/>
      <c r="D157" s="825">
        <v>43867</v>
      </c>
      <c r="E157" s="842" t="s">
        <v>1781</v>
      </c>
      <c r="F157" s="830">
        <v>2446710</v>
      </c>
      <c r="G157" s="822"/>
      <c r="H157" s="822">
        <f t="shared" si="2"/>
        <v>2446710</v>
      </c>
    </row>
    <row r="158" spans="1:8" ht="23.5" thickBot="1">
      <c r="A158" s="1045"/>
      <c r="B158" s="823" t="s">
        <v>1259</v>
      </c>
      <c r="C158" s="824">
        <v>3248</v>
      </c>
      <c r="D158" s="827">
        <v>44224</v>
      </c>
      <c r="E158" s="823" t="s">
        <v>1260</v>
      </c>
      <c r="F158" s="822">
        <v>2451600</v>
      </c>
      <c r="G158" s="822"/>
      <c r="H158" s="822">
        <f t="shared" si="2"/>
        <v>2451600</v>
      </c>
    </row>
    <row r="159" spans="1:8" ht="35" thickBot="1">
      <c r="A159" s="1045"/>
      <c r="B159" s="826" t="s">
        <v>1195</v>
      </c>
      <c r="C159" s="824">
        <v>1627</v>
      </c>
      <c r="D159" s="827">
        <v>44599</v>
      </c>
      <c r="E159" s="823" t="s">
        <v>1196</v>
      </c>
      <c r="F159" s="822">
        <v>2488280</v>
      </c>
      <c r="G159" s="822"/>
      <c r="H159" s="822">
        <f t="shared" si="2"/>
        <v>2488280</v>
      </c>
    </row>
    <row r="160" spans="1:8" ht="12.5" thickBot="1">
      <c r="A160" s="1045"/>
      <c r="B160" s="839" t="s">
        <v>1209</v>
      </c>
      <c r="C160" s="820" t="s">
        <v>1210</v>
      </c>
      <c r="D160" s="827">
        <v>44607</v>
      </c>
      <c r="E160" s="819" t="s">
        <v>1242</v>
      </c>
      <c r="F160" s="830">
        <v>2500000</v>
      </c>
      <c r="G160" s="822"/>
      <c r="H160" s="822">
        <f t="shared" si="2"/>
        <v>2500000</v>
      </c>
    </row>
    <row r="161" spans="1:8" ht="12.5" thickBot="1">
      <c r="A161" s="1045"/>
      <c r="B161" s="848" t="s">
        <v>1767</v>
      </c>
      <c r="C161" s="843">
        <v>428</v>
      </c>
      <c r="D161" s="825">
        <v>42653</v>
      </c>
      <c r="E161" s="842" t="s">
        <v>1768</v>
      </c>
      <c r="F161" s="830">
        <v>2600000</v>
      </c>
      <c r="G161" s="822"/>
      <c r="H161" s="822">
        <f t="shared" si="2"/>
        <v>2600000</v>
      </c>
    </row>
    <row r="162" spans="1:8" ht="46.5" thickBot="1">
      <c r="A162" s="1045"/>
      <c r="B162" s="842" t="s">
        <v>1796</v>
      </c>
      <c r="C162" s="843">
        <v>1808</v>
      </c>
      <c r="D162" s="825">
        <v>43867</v>
      </c>
      <c r="E162" s="842" t="s">
        <v>1797</v>
      </c>
      <c r="F162" s="830">
        <v>2644950</v>
      </c>
      <c r="G162" s="822"/>
      <c r="H162" s="822">
        <f t="shared" si="2"/>
        <v>2644950</v>
      </c>
    </row>
    <row r="163" spans="1:8" ht="23.5" thickBot="1">
      <c r="A163" s="1045"/>
      <c r="B163" s="819" t="s">
        <v>1138</v>
      </c>
      <c r="C163" s="829">
        <v>131</v>
      </c>
      <c r="D163" s="831">
        <v>44007</v>
      </c>
      <c r="E163" s="819" t="s">
        <v>1139</v>
      </c>
      <c r="F163" s="822">
        <v>2678800</v>
      </c>
      <c r="G163" s="822"/>
      <c r="H163" s="822">
        <f t="shared" si="2"/>
        <v>2678800</v>
      </c>
    </row>
    <row r="164" spans="1:8" ht="23.5" thickBot="1">
      <c r="A164" s="1045"/>
      <c r="B164" s="828" t="s">
        <v>1846</v>
      </c>
      <c r="C164" s="829" t="s">
        <v>1847</v>
      </c>
      <c r="D164" s="825">
        <v>44152</v>
      </c>
      <c r="E164" s="828" t="s">
        <v>1848</v>
      </c>
      <c r="F164" s="830">
        <v>2768300</v>
      </c>
      <c r="G164" s="822"/>
      <c r="H164" s="822">
        <f t="shared" si="2"/>
        <v>2768300</v>
      </c>
    </row>
    <row r="165" spans="1:8" ht="46.5" thickBot="1">
      <c r="A165" s="1045"/>
      <c r="B165" s="842" t="s">
        <v>1788</v>
      </c>
      <c r="C165" s="843">
        <v>1811</v>
      </c>
      <c r="D165" s="825">
        <v>43867</v>
      </c>
      <c r="E165" s="842" t="s">
        <v>1789</v>
      </c>
      <c r="F165" s="830">
        <v>2899229</v>
      </c>
      <c r="G165" s="822"/>
      <c r="H165" s="822">
        <f t="shared" si="2"/>
        <v>2899229</v>
      </c>
    </row>
    <row r="166" spans="1:8" ht="26.5" customHeight="1" thickBot="1">
      <c r="A166" s="1045"/>
      <c r="B166" s="823" t="s">
        <v>1398</v>
      </c>
      <c r="C166" s="824">
        <v>1287</v>
      </c>
      <c r="D166" s="825">
        <v>44624</v>
      </c>
      <c r="E166" s="823" t="s">
        <v>1399</v>
      </c>
      <c r="F166" s="838">
        <v>2921100</v>
      </c>
      <c r="G166" s="822"/>
      <c r="H166" s="822">
        <f t="shared" si="2"/>
        <v>2921100</v>
      </c>
    </row>
    <row r="167" spans="1:8" ht="23.5" thickBot="1">
      <c r="A167" s="1045"/>
      <c r="B167" s="819" t="s">
        <v>1152</v>
      </c>
      <c r="C167" s="824">
        <v>1621</v>
      </c>
      <c r="D167" s="827">
        <v>44599</v>
      </c>
      <c r="E167" s="819" t="s">
        <v>1161</v>
      </c>
      <c r="F167" s="822">
        <v>2925000</v>
      </c>
      <c r="G167" s="822"/>
      <c r="H167" s="822">
        <f t="shared" si="2"/>
        <v>2925000</v>
      </c>
    </row>
    <row r="168" spans="1:8" ht="23.5" thickBot="1">
      <c r="A168" s="1045"/>
      <c r="B168" s="828" t="s">
        <v>1715</v>
      </c>
      <c r="C168" s="829" t="s">
        <v>1878</v>
      </c>
      <c r="D168" s="825">
        <v>44172</v>
      </c>
      <c r="E168" s="828" t="s">
        <v>1879</v>
      </c>
      <c r="F168" s="830">
        <v>2968260</v>
      </c>
      <c r="G168" s="822"/>
      <c r="H168" s="822">
        <f t="shared" si="2"/>
        <v>2968260</v>
      </c>
    </row>
    <row r="169" spans="1:8" ht="17.149999999999999" customHeight="1" thickBot="1">
      <c r="A169" s="1045"/>
      <c r="B169" s="828" t="s">
        <v>1875</v>
      </c>
      <c r="C169" s="829" t="s">
        <v>1876</v>
      </c>
      <c r="D169" s="825">
        <v>44172</v>
      </c>
      <c r="E169" s="828" t="s">
        <v>1877</v>
      </c>
      <c r="F169" s="830">
        <v>2990400</v>
      </c>
      <c r="G169" s="822"/>
      <c r="H169" s="822">
        <f t="shared" si="2"/>
        <v>2990400</v>
      </c>
    </row>
    <row r="170" spans="1:8" ht="35" thickBot="1">
      <c r="A170" s="1045"/>
      <c r="B170" s="826" t="s">
        <v>1186</v>
      </c>
      <c r="C170" s="824">
        <v>2352</v>
      </c>
      <c r="D170" s="827">
        <v>43998</v>
      </c>
      <c r="E170" s="823" t="s">
        <v>1187</v>
      </c>
      <c r="F170" s="822">
        <v>2992440</v>
      </c>
      <c r="G170" s="822"/>
      <c r="H170" s="822">
        <f t="shared" si="2"/>
        <v>2992440</v>
      </c>
    </row>
    <row r="171" spans="1:8" ht="17.149999999999999" customHeight="1" thickBot="1">
      <c r="A171" s="1045"/>
      <c r="B171" s="819" t="s">
        <v>1157</v>
      </c>
      <c r="C171" s="824">
        <v>1628</v>
      </c>
      <c r="D171" s="827">
        <v>44599</v>
      </c>
      <c r="E171" s="819" t="s">
        <v>1158</v>
      </c>
      <c r="F171" s="822">
        <v>3000000</v>
      </c>
      <c r="G171" s="822"/>
      <c r="H171" s="822">
        <f t="shared" si="2"/>
        <v>3000000</v>
      </c>
    </row>
    <row r="172" spans="1:8" ht="23.5" thickBot="1">
      <c r="A172" s="1045"/>
      <c r="B172" s="823" t="s">
        <v>1263</v>
      </c>
      <c r="C172" s="824">
        <v>3250</v>
      </c>
      <c r="D172" s="827">
        <v>44257</v>
      </c>
      <c r="E172" s="823" t="s">
        <v>1264</v>
      </c>
      <c r="F172" s="822">
        <v>3000000</v>
      </c>
      <c r="G172" s="822"/>
      <c r="H172" s="822">
        <f t="shared" si="2"/>
        <v>3000000</v>
      </c>
    </row>
    <row r="173" spans="1:8" ht="23.5" thickBot="1">
      <c r="A173" s="1045"/>
      <c r="B173" s="823" t="s">
        <v>1294</v>
      </c>
      <c r="C173" s="824"/>
      <c r="D173" s="831">
        <v>44665</v>
      </c>
      <c r="E173" s="823" t="s">
        <v>1295</v>
      </c>
      <c r="F173" s="822">
        <v>3000000</v>
      </c>
      <c r="G173" s="822"/>
      <c r="H173" s="822">
        <f t="shared" si="2"/>
        <v>3000000</v>
      </c>
    </row>
    <row r="174" spans="1:8" ht="12.5" thickBot="1">
      <c r="A174" s="1045"/>
      <c r="B174" s="819" t="s">
        <v>1772</v>
      </c>
      <c r="C174" s="820">
        <v>1180</v>
      </c>
      <c r="D174" s="825">
        <v>43643</v>
      </c>
      <c r="E174" s="819" t="s">
        <v>1773</v>
      </c>
      <c r="F174" s="830">
        <v>3147900</v>
      </c>
      <c r="G174" s="822"/>
      <c r="H174" s="822">
        <f t="shared" si="2"/>
        <v>3147900</v>
      </c>
    </row>
    <row r="175" spans="1:8" ht="35" thickBot="1">
      <c r="A175" s="1045"/>
      <c r="B175" s="842" t="s">
        <v>1776</v>
      </c>
      <c r="C175" s="843">
        <v>1713</v>
      </c>
      <c r="D175" s="825">
        <v>43867</v>
      </c>
      <c r="E175" s="842" t="s">
        <v>1777</v>
      </c>
      <c r="F175" s="830">
        <v>3199975</v>
      </c>
      <c r="G175" s="822"/>
      <c r="H175" s="822">
        <f t="shared" si="2"/>
        <v>3199975</v>
      </c>
    </row>
    <row r="176" spans="1:8" ht="23.5" thickBot="1">
      <c r="A176" s="1045"/>
      <c r="B176" s="823" t="s">
        <v>1288</v>
      </c>
      <c r="C176" s="824">
        <v>63</v>
      </c>
      <c r="D176" s="831">
        <v>44746</v>
      </c>
      <c r="E176" s="823" t="s">
        <v>1289</v>
      </c>
      <c r="F176" s="822">
        <v>3355000</v>
      </c>
      <c r="G176" s="822"/>
      <c r="H176" s="822">
        <f t="shared" si="2"/>
        <v>3355000</v>
      </c>
    </row>
    <row r="177" spans="1:8" ht="35" thickBot="1">
      <c r="A177" s="1045"/>
      <c r="B177" s="848" t="s">
        <v>1786</v>
      </c>
      <c r="C177" s="843">
        <v>1727</v>
      </c>
      <c r="D177" s="825">
        <v>43867</v>
      </c>
      <c r="E177" s="842" t="s">
        <v>1787</v>
      </c>
      <c r="F177" s="830">
        <v>3398325</v>
      </c>
      <c r="G177" s="822"/>
      <c r="H177" s="822">
        <f t="shared" ref="H177:H235" si="3">F177-G177</f>
        <v>3398325</v>
      </c>
    </row>
    <row r="178" spans="1:8" ht="23.5" thickBot="1">
      <c r="A178" s="1045"/>
      <c r="B178" s="826" t="s">
        <v>1506</v>
      </c>
      <c r="C178" s="824">
        <v>364</v>
      </c>
      <c r="D178" s="825">
        <v>43640</v>
      </c>
      <c r="E178" s="823" t="s">
        <v>1507</v>
      </c>
      <c r="F178" s="822">
        <v>3400455</v>
      </c>
      <c r="G178" s="822"/>
      <c r="H178" s="822">
        <f t="shared" si="3"/>
        <v>3400455</v>
      </c>
    </row>
    <row r="179" spans="1:8" ht="46.5" thickBot="1">
      <c r="A179" s="1045"/>
      <c r="B179" s="828" t="s">
        <v>1718</v>
      </c>
      <c r="C179" s="829" t="s">
        <v>1841</v>
      </c>
      <c r="D179" s="825">
        <v>44152</v>
      </c>
      <c r="E179" s="828" t="s">
        <v>1842</v>
      </c>
      <c r="F179" s="830">
        <v>3454500</v>
      </c>
      <c r="G179" s="822"/>
      <c r="H179" s="822">
        <f t="shared" si="3"/>
        <v>3454500</v>
      </c>
    </row>
    <row r="180" spans="1:8" ht="12.5" thickBot="1">
      <c r="A180" s="1045"/>
      <c r="B180" s="839" t="s">
        <v>1209</v>
      </c>
      <c r="C180" s="820" t="s">
        <v>1210</v>
      </c>
      <c r="D180" s="827">
        <v>44206</v>
      </c>
      <c r="E180" s="819" t="s">
        <v>1211</v>
      </c>
      <c r="F180" s="830">
        <v>3500000</v>
      </c>
      <c r="G180" s="822"/>
      <c r="H180" s="822">
        <f t="shared" si="3"/>
        <v>3500000</v>
      </c>
    </row>
    <row r="181" spans="1:8" ht="23.5" thickBot="1">
      <c r="A181" s="1045"/>
      <c r="B181" s="819" t="s">
        <v>1128</v>
      </c>
      <c r="C181" s="824">
        <v>2637</v>
      </c>
      <c r="D181" s="827">
        <v>42907</v>
      </c>
      <c r="E181" s="819" t="s">
        <v>1129</v>
      </c>
      <c r="F181" s="822">
        <v>3548210</v>
      </c>
      <c r="G181" s="822"/>
      <c r="H181" s="822">
        <f t="shared" si="3"/>
        <v>3548210</v>
      </c>
    </row>
    <row r="182" spans="1:8" ht="35" thickBot="1">
      <c r="A182" s="1045"/>
      <c r="B182" s="819" t="s">
        <v>1673</v>
      </c>
      <c r="C182" s="820">
        <v>1157</v>
      </c>
      <c r="D182" s="825">
        <v>43641</v>
      </c>
      <c r="E182" s="819" t="s">
        <v>1674</v>
      </c>
      <c r="F182" s="830">
        <v>3549000</v>
      </c>
      <c r="G182" s="822"/>
      <c r="H182" s="822">
        <f t="shared" si="3"/>
        <v>3549000</v>
      </c>
    </row>
    <row r="183" spans="1:8" ht="35" thickBot="1">
      <c r="A183" s="1045"/>
      <c r="B183" s="828" t="s">
        <v>1804</v>
      </c>
      <c r="C183" s="829" t="s">
        <v>1805</v>
      </c>
      <c r="D183" s="825">
        <v>44152</v>
      </c>
      <c r="E183" s="828" t="s">
        <v>1806</v>
      </c>
      <c r="F183" s="830">
        <v>3565800</v>
      </c>
      <c r="G183" s="822"/>
      <c r="H183" s="822">
        <f t="shared" si="3"/>
        <v>3565800</v>
      </c>
    </row>
    <row r="184" spans="1:8" ht="12.5" thickBot="1">
      <c r="A184" s="1045"/>
      <c r="B184" s="823" t="s">
        <v>1268</v>
      </c>
      <c r="C184" s="824">
        <v>16</v>
      </c>
      <c r="D184" s="831">
        <v>44273</v>
      </c>
      <c r="E184" s="823" t="s">
        <v>1269</v>
      </c>
      <c r="F184" s="822">
        <v>3582980</v>
      </c>
      <c r="G184" s="822"/>
      <c r="H184" s="822">
        <f t="shared" si="3"/>
        <v>3582980</v>
      </c>
    </row>
    <row r="185" spans="1:8" ht="12.5" thickBot="1">
      <c r="A185" s="1045"/>
      <c r="B185" s="823" t="s">
        <v>1391</v>
      </c>
      <c r="C185" s="824">
        <v>1253</v>
      </c>
      <c r="D185" s="825">
        <v>44344</v>
      </c>
      <c r="E185" s="823" t="s">
        <v>1392</v>
      </c>
      <c r="F185" s="838">
        <v>3593040</v>
      </c>
      <c r="G185" s="822"/>
      <c r="H185" s="822">
        <f t="shared" si="3"/>
        <v>3593040</v>
      </c>
    </row>
    <row r="186" spans="1:8" ht="23.5" thickBot="1">
      <c r="A186" s="1045"/>
      <c r="B186" s="842" t="s">
        <v>1150</v>
      </c>
      <c r="C186" s="829">
        <v>1601</v>
      </c>
      <c r="D186" s="831">
        <v>44370</v>
      </c>
      <c r="E186" s="842" t="s">
        <v>1151</v>
      </c>
      <c r="F186" s="822">
        <v>3728950</v>
      </c>
      <c r="G186" s="841"/>
      <c r="H186" s="822">
        <f t="shared" si="3"/>
        <v>3728950</v>
      </c>
    </row>
    <row r="187" spans="1:8" ht="35" thickBot="1">
      <c r="A187" s="1045"/>
      <c r="B187" s="819" t="s">
        <v>1144</v>
      </c>
      <c r="C187" s="824">
        <v>680</v>
      </c>
      <c r="D187" s="827">
        <v>44312</v>
      </c>
      <c r="E187" s="819" t="s">
        <v>1145</v>
      </c>
      <c r="F187" s="822">
        <v>3800000</v>
      </c>
      <c r="G187" s="841"/>
      <c r="H187" s="822">
        <f t="shared" si="3"/>
        <v>3800000</v>
      </c>
    </row>
    <row r="188" spans="1:8" ht="23.5" thickBot="1">
      <c r="A188" s="1045"/>
      <c r="B188" s="842" t="s">
        <v>1138</v>
      </c>
      <c r="C188" s="843">
        <v>1715</v>
      </c>
      <c r="D188" s="825">
        <v>43867</v>
      </c>
      <c r="E188" s="842" t="s">
        <v>1780</v>
      </c>
      <c r="F188" s="830">
        <v>3817832</v>
      </c>
      <c r="G188" s="822"/>
      <c r="H188" s="822">
        <f t="shared" si="3"/>
        <v>3817832</v>
      </c>
    </row>
    <row r="189" spans="1:8" ht="23.5" thickBot="1">
      <c r="A189" s="1045"/>
      <c r="B189" s="842" t="s">
        <v>1678</v>
      </c>
      <c r="C189" s="843">
        <v>1805</v>
      </c>
      <c r="D189" s="825">
        <v>43867</v>
      </c>
      <c r="E189" s="842" t="s">
        <v>1679</v>
      </c>
      <c r="F189" s="830">
        <v>3820005</v>
      </c>
      <c r="G189" s="822"/>
      <c r="H189" s="822">
        <f t="shared" si="3"/>
        <v>3820005</v>
      </c>
    </row>
    <row r="190" spans="1:8" ht="23.5" thickBot="1">
      <c r="A190" s="1045"/>
      <c r="B190" s="842" t="s">
        <v>1798</v>
      </c>
      <c r="C190" s="843"/>
      <c r="D190" s="825">
        <v>43867</v>
      </c>
      <c r="E190" s="842" t="s">
        <v>1799</v>
      </c>
      <c r="F190" s="830">
        <v>3876652</v>
      </c>
      <c r="G190" s="822"/>
      <c r="H190" s="822">
        <f t="shared" si="3"/>
        <v>3876652</v>
      </c>
    </row>
    <row r="191" spans="1:8" ht="23.5" thickBot="1">
      <c r="A191" s="1045"/>
      <c r="B191" s="842" t="s">
        <v>1792</v>
      </c>
      <c r="C191" s="843">
        <v>1807</v>
      </c>
      <c r="D191" s="825">
        <v>43867</v>
      </c>
      <c r="E191" s="842" t="s">
        <v>1793</v>
      </c>
      <c r="F191" s="830">
        <v>3876652</v>
      </c>
      <c r="G191" s="822"/>
      <c r="H191" s="822">
        <f t="shared" si="3"/>
        <v>3876652</v>
      </c>
    </row>
    <row r="192" spans="1:8" ht="23.5" thickBot="1">
      <c r="A192" s="1045"/>
      <c r="B192" s="826" t="s">
        <v>1150</v>
      </c>
      <c r="C192" s="824">
        <v>1602</v>
      </c>
      <c r="D192" s="827">
        <v>44373</v>
      </c>
      <c r="E192" s="823" t="s">
        <v>1194</v>
      </c>
      <c r="F192" s="822">
        <v>3893970</v>
      </c>
      <c r="G192" s="822"/>
      <c r="H192" s="822">
        <f t="shared" si="3"/>
        <v>3893970</v>
      </c>
    </row>
    <row r="193" spans="1:8" ht="23.5" thickBot="1">
      <c r="A193" s="1045"/>
      <c r="B193" s="826" t="s">
        <v>1152</v>
      </c>
      <c r="C193" s="824">
        <v>1624</v>
      </c>
      <c r="D193" s="827">
        <v>44599</v>
      </c>
      <c r="E193" s="823" t="s">
        <v>1197</v>
      </c>
      <c r="F193" s="822">
        <v>3902000</v>
      </c>
      <c r="G193" s="822"/>
      <c r="H193" s="822">
        <f t="shared" si="3"/>
        <v>3902000</v>
      </c>
    </row>
    <row r="194" spans="1:8" ht="23.5" thickBot="1">
      <c r="A194" s="1045"/>
      <c r="B194" s="819" t="s">
        <v>1152</v>
      </c>
      <c r="C194" s="824">
        <v>1617</v>
      </c>
      <c r="D194" s="827">
        <v>44599</v>
      </c>
      <c r="E194" s="819" t="s">
        <v>1153</v>
      </c>
      <c r="F194" s="822">
        <v>3906000</v>
      </c>
      <c r="G194" s="822"/>
      <c r="H194" s="822">
        <f t="shared" si="3"/>
        <v>3906000</v>
      </c>
    </row>
    <row r="195" spans="1:8" ht="35" thickBot="1">
      <c r="A195" s="1045"/>
      <c r="B195" s="828" t="s">
        <v>1843</v>
      </c>
      <c r="C195" s="829" t="s">
        <v>1844</v>
      </c>
      <c r="D195" s="825">
        <v>44152</v>
      </c>
      <c r="E195" s="828" t="s">
        <v>1845</v>
      </c>
      <c r="F195" s="830">
        <v>3915450</v>
      </c>
      <c r="G195" s="822"/>
      <c r="H195" s="822">
        <f t="shared" si="3"/>
        <v>3915450</v>
      </c>
    </row>
    <row r="196" spans="1:8" ht="35" thickBot="1">
      <c r="A196" s="1045"/>
      <c r="B196" s="828" t="s">
        <v>1872</v>
      </c>
      <c r="C196" s="829" t="s">
        <v>1873</v>
      </c>
      <c r="D196" s="825">
        <v>44172</v>
      </c>
      <c r="E196" s="828" t="s">
        <v>1874</v>
      </c>
      <c r="F196" s="830">
        <v>3945900</v>
      </c>
      <c r="G196" s="822"/>
      <c r="H196" s="822">
        <f t="shared" si="3"/>
        <v>3945900</v>
      </c>
    </row>
    <row r="197" spans="1:8" ht="23.5" thickBot="1">
      <c r="A197" s="1045"/>
      <c r="B197" s="828" t="s">
        <v>1924</v>
      </c>
      <c r="C197" s="829" t="s">
        <v>1925</v>
      </c>
      <c r="D197" s="825">
        <v>44356</v>
      </c>
      <c r="E197" s="828" t="s">
        <v>1926</v>
      </c>
      <c r="F197" s="830">
        <v>3987900</v>
      </c>
      <c r="G197" s="822"/>
      <c r="H197" s="822">
        <f t="shared" si="3"/>
        <v>3987900</v>
      </c>
    </row>
    <row r="198" spans="1:8" ht="23.5" thickBot="1">
      <c r="A198" s="1045"/>
      <c r="B198" s="842" t="s">
        <v>1146</v>
      </c>
      <c r="C198" s="829">
        <v>681</v>
      </c>
      <c r="D198" s="831">
        <v>44312</v>
      </c>
      <c r="E198" s="842" t="s">
        <v>1147</v>
      </c>
      <c r="F198" s="822">
        <v>3990000</v>
      </c>
      <c r="G198" s="841"/>
      <c r="H198" s="822">
        <f t="shared" si="3"/>
        <v>3990000</v>
      </c>
    </row>
    <row r="199" spans="1:8" ht="23.5" thickBot="1">
      <c r="A199" s="1045"/>
      <c r="B199" s="828" t="s">
        <v>1894</v>
      </c>
      <c r="C199" s="829" t="s">
        <v>1895</v>
      </c>
      <c r="D199" s="825">
        <v>44320</v>
      </c>
      <c r="E199" s="828" t="s">
        <v>1896</v>
      </c>
      <c r="F199" s="830">
        <v>3994200</v>
      </c>
      <c r="G199" s="822"/>
      <c r="H199" s="822">
        <f t="shared" si="3"/>
        <v>3994200</v>
      </c>
    </row>
    <row r="200" spans="1:8" ht="12.5" thickBot="1">
      <c r="A200" s="1045"/>
      <c r="B200" s="826" t="s">
        <v>1200</v>
      </c>
      <c r="C200" s="824"/>
      <c r="D200" s="849" t="s">
        <v>1207</v>
      </c>
      <c r="E200" s="823" t="s">
        <v>1202</v>
      </c>
      <c r="F200" s="822">
        <v>4000000</v>
      </c>
      <c r="G200" s="822"/>
      <c r="H200" s="822">
        <f t="shared" si="3"/>
        <v>4000000</v>
      </c>
    </row>
    <row r="201" spans="1:8" ht="23.5" thickBot="1">
      <c r="A201" s="1045"/>
      <c r="B201" s="823" t="s">
        <v>1292</v>
      </c>
      <c r="C201" s="824">
        <v>51</v>
      </c>
      <c r="D201" s="831">
        <v>44746</v>
      </c>
      <c r="E201" s="823" t="s">
        <v>1293</v>
      </c>
      <c r="F201" s="822">
        <v>4020400</v>
      </c>
      <c r="G201" s="822"/>
      <c r="H201" s="822">
        <f t="shared" si="3"/>
        <v>4020400</v>
      </c>
    </row>
    <row r="202" spans="1:8" ht="46.5" thickBot="1">
      <c r="A202" s="1045"/>
      <c r="B202" s="828" t="s">
        <v>1813</v>
      </c>
      <c r="C202" s="829" t="s">
        <v>1825</v>
      </c>
      <c r="D202" s="825">
        <v>44152</v>
      </c>
      <c r="E202" s="828" t="s">
        <v>1826</v>
      </c>
      <c r="F202" s="830">
        <v>4120200</v>
      </c>
      <c r="G202" s="822"/>
      <c r="H202" s="822">
        <f t="shared" si="3"/>
        <v>4120200</v>
      </c>
    </row>
    <row r="203" spans="1:8" ht="23.5" thickBot="1">
      <c r="A203" s="1045"/>
      <c r="B203" s="819" t="s">
        <v>1671</v>
      </c>
      <c r="C203" s="820">
        <v>1155</v>
      </c>
      <c r="D203" s="825">
        <v>43641</v>
      </c>
      <c r="E203" s="819" t="s">
        <v>1672</v>
      </c>
      <c r="F203" s="830">
        <v>4142135</v>
      </c>
      <c r="G203" s="822"/>
      <c r="H203" s="822">
        <f t="shared" si="3"/>
        <v>4142135</v>
      </c>
    </row>
    <row r="204" spans="1:8" ht="35" thickBot="1">
      <c r="A204" s="1045"/>
      <c r="B204" s="842" t="s">
        <v>1376</v>
      </c>
      <c r="C204" s="843">
        <v>1822</v>
      </c>
      <c r="D204" s="825">
        <v>43867</v>
      </c>
      <c r="E204" s="842" t="s">
        <v>1795</v>
      </c>
      <c r="F204" s="830">
        <v>4167450</v>
      </c>
      <c r="G204" s="822"/>
      <c r="H204" s="822">
        <f t="shared" si="3"/>
        <v>4167450</v>
      </c>
    </row>
    <row r="205" spans="1:8" ht="46.5" thickBot="1">
      <c r="A205" s="1045"/>
      <c r="B205" s="848" t="s">
        <v>1790</v>
      </c>
      <c r="C205" s="843">
        <v>1749</v>
      </c>
      <c r="D205" s="825">
        <v>43867</v>
      </c>
      <c r="E205" s="842" t="s">
        <v>1791</v>
      </c>
      <c r="F205" s="830">
        <v>4329150</v>
      </c>
      <c r="G205" s="822"/>
      <c r="H205" s="822">
        <f t="shared" si="3"/>
        <v>4329150</v>
      </c>
    </row>
    <row r="206" spans="1:8" ht="12.5" thickBot="1">
      <c r="A206" s="1045"/>
      <c r="B206" s="839" t="s">
        <v>1209</v>
      </c>
      <c r="C206" s="820" t="s">
        <v>1210</v>
      </c>
      <c r="D206" s="827">
        <v>44525</v>
      </c>
      <c r="E206" s="819" t="s">
        <v>1233</v>
      </c>
      <c r="F206" s="830">
        <v>4520000</v>
      </c>
      <c r="G206" s="822"/>
      <c r="H206" s="822">
        <f t="shared" si="3"/>
        <v>4520000</v>
      </c>
    </row>
    <row r="207" spans="1:8" ht="23.5" thickBot="1">
      <c r="A207" s="1045"/>
      <c r="B207" s="819" t="s">
        <v>1666</v>
      </c>
      <c r="C207" s="820">
        <v>740</v>
      </c>
      <c r="D207" s="825">
        <v>42786</v>
      </c>
      <c r="E207" s="819" t="s">
        <v>1667</v>
      </c>
      <c r="F207" s="830">
        <v>4708987</v>
      </c>
      <c r="G207" s="822"/>
      <c r="H207" s="822">
        <f t="shared" si="3"/>
        <v>4708987</v>
      </c>
    </row>
    <row r="208" spans="1:8" ht="23.5" thickBot="1">
      <c r="A208" s="1045"/>
      <c r="B208" s="828" t="s">
        <v>1701</v>
      </c>
      <c r="C208" s="829" t="s">
        <v>1702</v>
      </c>
      <c r="D208" s="825">
        <v>44172</v>
      </c>
      <c r="E208" s="828" t="s">
        <v>1703</v>
      </c>
      <c r="F208" s="830">
        <v>4781175</v>
      </c>
      <c r="G208" s="822"/>
      <c r="H208" s="822">
        <f t="shared" si="3"/>
        <v>4781175</v>
      </c>
    </row>
    <row r="209" spans="1:8" ht="23.5" thickBot="1">
      <c r="A209" s="1045"/>
      <c r="B209" s="823" t="s">
        <v>1276</v>
      </c>
      <c r="C209" s="824">
        <v>3236</v>
      </c>
      <c r="D209" s="831">
        <v>44404</v>
      </c>
      <c r="E209" s="823" t="s">
        <v>1277</v>
      </c>
      <c r="F209" s="822">
        <v>4937354</v>
      </c>
      <c r="G209" s="822"/>
      <c r="H209" s="822">
        <f t="shared" si="3"/>
        <v>4937354</v>
      </c>
    </row>
    <row r="210" spans="1:8" ht="35" thickBot="1">
      <c r="A210" s="1045"/>
      <c r="B210" s="842" t="s">
        <v>1138</v>
      </c>
      <c r="C210" s="843">
        <v>1719</v>
      </c>
      <c r="D210" s="825">
        <v>43867</v>
      </c>
      <c r="E210" s="842" t="s">
        <v>1782</v>
      </c>
      <c r="F210" s="830">
        <v>4949700</v>
      </c>
      <c r="G210" s="822"/>
      <c r="H210" s="822">
        <f t="shared" si="3"/>
        <v>4949700</v>
      </c>
    </row>
    <row r="211" spans="1:8" ht="23.5" thickBot="1">
      <c r="A211" s="1045"/>
      <c r="B211" s="828" t="s">
        <v>1695</v>
      </c>
      <c r="C211" s="829" t="s">
        <v>1696</v>
      </c>
      <c r="D211" s="825">
        <v>44172</v>
      </c>
      <c r="E211" s="828" t="s">
        <v>1697</v>
      </c>
      <c r="F211" s="830">
        <v>4952413</v>
      </c>
      <c r="G211" s="822"/>
      <c r="H211" s="822">
        <f t="shared" si="3"/>
        <v>4952413</v>
      </c>
    </row>
    <row r="212" spans="1:8" ht="23.5" thickBot="1">
      <c r="A212" s="1045"/>
      <c r="B212" s="828" t="s">
        <v>1858</v>
      </c>
      <c r="C212" s="829" t="s">
        <v>1859</v>
      </c>
      <c r="D212" s="825">
        <v>44152</v>
      </c>
      <c r="E212" s="828" t="s">
        <v>1860</v>
      </c>
      <c r="F212" s="830">
        <v>4999575</v>
      </c>
      <c r="G212" s="822"/>
      <c r="H212" s="822">
        <f t="shared" si="3"/>
        <v>4999575</v>
      </c>
    </row>
    <row r="213" spans="1:8" ht="12.5" thickBot="1">
      <c r="A213" s="1045"/>
      <c r="B213" s="826" t="s">
        <v>1562</v>
      </c>
      <c r="C213" s="824">
        <v>1651</v>
      </c>
      <c r="D213" s="825">
        <v>44260</v>
      </c>
      <c r="E213" s="823" t="s">
        <v>1563</v>
      </c>
      <c r="F213" s="822">
        <v>4999970</v>
      </c>
      <c r="G213" s="822"/>
      <c r="H213" s="822">
        <f t="shared" si="3"/>
        <v>4999970</v>
      </c>
    </row>
    <row r="214" spans="1:8" ht="81" thickBot="1">
      <c r="A214" s="1045"/>
      <c r="B214" s="828" t="s">
        <v>1830</v>
      </c>
      <c r="C214" s="829" t="s">
        <v>1831</v>
      </c>
      <c r="D214" s="825">
        <v>44152</v>
      </c>
      <c r="E214" s="828" t="s">
        <v>1832</v>
      </c>
      <c r="F214" s="830">
        <v>5109000</v>
      </c>
      <c r="G214" s="822"/>
      <c r="H214" s="822">
        <f t="shared" si="3"/>
        <v>5109000</v>
      </c>
    </row>
    <row r="215" spans="1:8" ht="12.5" thickBot="1">
      <c r="A215" s="1045"/>
      <c r="B215" s="823" t="s">
        <v>1257</v>
      </c>
      <c r="C215" s="824">
        <v>2458</v>
      </c>
      <c r="D215" s="831">
        <v>44272</v>
      </c>
      <c r="E215" s="823" t="s">
        <v>1265</v>
      </c>
      <c r="F215" s="822">
        <v>5302080</v>
      </c>
      <c r="G215" s="822"/>
      <c r="H215" s="822">
        <f t="shared" si="3"/>
        <v>5302080</v>
      </c>
    </row>
    <row r="216" spans="1:8" ht="12.5" thickBot="1">
      <c r="A216" s="1045"/>
      <c r="B216" s="819" t="s">
        <v>1152</v>
      </c>
      <c r="C216" s="824">
        <v>1630</v>
      </c>
      <c r="D216" s="827">
        <v>44599</v>
      </c>
      <c r="E216" s="819" t="s">
        <v>1164</v>
      </c>
      <c r="F216" s="822">
        <v>5755800</v>
      </c>
      <c r="G216" s="822"/>
      <c r="H216" s="822">
        <f t="shared" si="3"/>
        <v>5755800</v>
      </c>
    </row>
    <row r="217" spans="1:8" ht="23.5" thickBot="1">
      <c r="A217" s="1045"/>
      <c r="B217" s="819" t="s">
        <v>1152</v>
      </c>
      <c r="C217" s="824">
        <v>1622</v>
      </c>
      <c r="D217" s="827">
        <v>44599</v>
      </c>
      <c r="E217" s="819" t="s">
        <v>1162</v>
      </c>
      <c r="F217" s="822">
        <v>5854790</v>
      </c>
      <c r="G217" s="822"/>
      <c r="H217" s="822">
        <f t="shared" si="3"/>
        <v>5854790</v>
      </c>
    </row>
    <row r="218" spans="1:8" ht="46.5" thickBot="1">
      <c r="A218" s="1045"/>
      <c r="B218" s="828" t="s">
        <v>1819</v>
      </c>
      <c r="C218" s="829" t="s">
        <v>1820</v>
      </c>
      <c r="D218" s="825">
        <v>44152</v>
      </c>
      <c r="E218" s="828" t="s">
        <v>1821</v>
      </c>
      <c r="F218" s="830">
        <v>5884986</v>
      </c>
      <c r="G218" s="822"/>
      <c r="H218" s="822">
        <f t="shared" si="3"/>
        <v>5884986</v>
      </c>
    </row>
    <row r="219" spans="1:8" ht="35" thickBot="1">
      <c r="A219" s="1045"/>
      <c r="B219" s="828" t="s">
        <v>1906</v>
      </c>
      <c r="C219" s="829" t="s">
        <v>1907</v>
      </c>
      <c r="D219" s="825">
        <v>44356</v>
      </c>
      <c r="E219" s="828" t="s">
        <v>1908</v>
      </c>
      <c r="F219" s="830">
        <v>5959350</v>
      </c>
      <c r="G219" s="822"/>
      <c r="H219" s="822">
        <f t="shared" si="3"/>
        <v>5959350</v>
      </c>
    </row>
    <row r="220" spans="1:8" ht="23.5" thickBot="1">
      <c r="A220" s="1045"/>
      <c r="B220" s="828" t="s">
        <v>1718</v>
      </c>
      <c r="C220" s="829" t="s">
        <v>1719</v>
      </c>
      <c r="D220" s="825">
        <v>44172</v>
      </c>
      <c r="E220" s="828" t="s">
        <v>1720</v>
      </c>
      <c r="F220" s="830">
        <v>5964600</v>
      </c>
      <c r="G220" s="822"/>
      <c r="H220" s="822">
        <f t="shared" si="3"/>
        <v>5964600</v>
      </c>
    </row>
    <row r="221" spans="1:8" ht="23.5" thickBot="1">
      <c r="A221" s="1045"/>
      <c r="B221" s="828" t="s">
        <v>1688</v>
      </c>
      <c r="C221" s="829" t="s">
        <v>1689</v>
      </c>
      <c r="D221" s="825">
        <v>44086</v>
      </c>
      <c r="E221" s="828" t="s">
        <v>1690</v>
      </c>
      <c r="F221" s="830">
        <v>5974500</v>
      </c>
      <c r="G221" s="822"/>
      <c r="H221" s="822">
        <f t="shared" si="3"/>
        <v>5974500</v>
      </c>
    </row>
    <row r="222" spans="1:8" ht="12.5" thickBot="1">
      <c r="A222" s="1045"/>
      <c r="B222" s="826" t="s">
        <v>1200</v>
      </c>
      <c r="C222" s="824"/>
      <c r="D222" s="849" t="s">
        <v>1201</v>
      </c>
      <c r="E222" s="823" t="s">
        <v>1202</v>
      </c>
      <c r="F222" s="822">
        <v>6000000</v>
      </c>
      <c r="G222" s="822"/>
      <c r="H222" s="822">
        <f t="shared" si="3"/>
        <v>6000000</v>
      </c>
    </row>
    <row r="223" spans="1:8" ht="46.5" thickBot="1">
      <c r="A223" s="1045"/>
      <c r="B223" s="848" t="s">
        <v>1774</v>
      </c>
      <c r="C223" s="843">
        <v>1729</v>
      </c>
      <c r="D223" s="825">
        <v>43867</v>
      </c>
      <c r="E223" s="842" t="s">
        <v>1775</v>
      </c>
      <c r="F223" s="830">
        <v>6483750</v>
      </c>
      <c r="G223" s="822"/>
      <c r="H223" s="822">
        <f t="shared" si="3"/>
        <v>6483750</v>
      </c>
    </row>
    <row r="224" spans="1:8" ht="35" thickBot="1">
      <c r="A224" s="1045"/>
      <c r="B224" s="842" t="s">
        <v>1784</v>
      </c>
      <c r="C224" s="843">
        <v>1812</v>
      </c>
      <c r="D224" s="825">
        <v>43867</v>
      </c>
      <c r="E224" s="842" t="s">
        <v>1785</v>
      </c>
      <c r="F224" s="830">
        <v>6484113</v>
      </c>
      <c r="G224" s="822"/>
      <c r="H224" s="822">
        <f t="shared" si="3"/>
        <v>6484113</v>
      </c>
    </row>
    <row r="225" spans="1:8" ht="12.5" thickBot="1">
      <c r="A225" s="1045"/>
      <c r="B225" s="823" t="s">
        <v>1939</v>
      </c>
      <c r="C225" s="824">
        <v>252</v>
      </c>
      <c r="D225" s="825">
        <v>44186</v>
      </c>
      <c r="E225" s="823" t="s">
        <v>1940</v>
      </c>
      <c r="F225" s="822">
        <v>6550000</v>
      </c>
      <c r="G225" s="822"/>
      <c r="H225" s="822">
        <f t="shared" si="3"/>
        <v>6550000</v>
      </c>
    </row>
    <row r="226" spans="1:8" ht="35" thickBot="1">
      <c r="A226" s="1045"/>
      <c r="B226" s="819" t="s">
        <v>1268</v>
      </c>
      <c r="C226" s="820">
        <v>493</v>
      </c>
      <c r="D226" s="821">
        <v>44182</v>
      </c>
      <c r="E226" s="819" t="s">
        <v>1966</v>
      </c>
      <c r="F226" s="822">
        <v>7090550</v>
      </c>
      <c r="G226" s="822"/>
      <c r="H226" s="822">
        <f t="shared" si="3"/>
        <v>7090550</v>
      </c>
    </row>
    <row r="227" spans="1:8" ht="23.5" thickBot="1">
      <c r="A227" s="1045"/>
      <c r="B227" s="819" t="s">
        <v>1154</v>
      </c>
      <c r="C227" s="824">
        <v>1631</v>
      </c>
      <c r="D227" s="827">
        <v>44599</v>
      </c>
      <c r="E227" s="819" t="s">
        <v>1156</v>
      </c>
      <c r="F227" s="822">
        <v>7308751</v>
      </c>
      <c r="G227" s="822"/>
      <c r="H227" s="822">
        <f t="shared" si="3"/>
        <v>7308751</v>
      </c>
    </row>
    <row r="228" spans="1:8" ht="12.5" thickBot="1">
      <c r="A228" s="1045"/>
      <c r="B228" s="823" t="s">
        <v>1266</v>
      </c>
      <c r="C228" s="824">
        <v>14</v>
      </c>
      <c r="D228" s="827">
        <v>44272</v>
      </c>
      <c r="E228" s="823" t="s">
        <v>1267</v>
      </c>
      <c r="F228" s="822">
        <v>7391403</v>
      </c>
      <c r="G228" s="822"/>
      <c r="H228" s="822">
        <f t="shared" si="3"/>
        <v>7391403</v>
      </c>
    </row>
    <row r="229" spans="1:8" ht="35" thickBot="1">
      <c r="A229" s="1045"/>
      <c r="B229" s="823" t="s">
        <v>1270</v>
      </c>
      <c r="C229" s="824">
        <v>3290</v>
      </c>
      <c r="D229" s="827">
        <v>44312</v>
      </c>
      <c r="E229" s="823" t="s">
        <v>1271</v>
      </c>
      <c r="F229" s="822">
        <v>7960878</v>
      </c>
      <c r="G229" s="822"/>
      <c r="H229" s="822">
        <f t="shared" si="3"/>
        <v>7960878</v>
      </c>
    </row>
    <row r="230" spans="1:8" ht="23.5" thickBot="1">
      <c r="A230" s="1045"/>
      <c r="B230" s="826" t="s">
        <v>1506</v>
      </c>
      <c r="C230" s="824">
        <v>364</v>
      </c>
      <c r="D230" s="825">
        <v>43640</v>
      </c>
      <c r="E230" s="823" t="s">
        <v>1507</v>
      </c>
      <c r="F230" s="822">
        <v>9767118</v>
      </c>
      <c r="G230" s="822"/>
      <c r="H230" s="822">
        <f t="shared" si="3"/>
        <v>9767118</v>
      </c>
    </row>
    <row r="231" spans="1:8" ht="23.5" thickBot="1">
      <c r="A231" s="1045"/>
      <c r="B231" s="819" t="s">
        <v>1148</v>
      </c>
      <c r="C231" s="829">
        <v>690</v>
      </c>
      <c r="D231" s="831">
        <v>44312</v>
      </c>
      <c r="E231" s="819" t="s">
        <v>1149</v>
      </c>
      <c r="F231" s="822">
        <v>9830560</v>
      </c>
      <c r="G231" s="841"/>
      <c r="H231" s="822">
        <f t="shared" si="3"/>
        <v>9830560</v>
      </c>
    </row>
    <row r="232" spans="1:8" ht="23.5" thickBot="1">
      <c r="A232" s="1045"/>
      <c r="B232" s="828" t="s">
        <v>1698</v>
      </c>
      <c r="C232" s="829" t="s">
        <v>1699</v>
      </c>
      <c r="D232" s="825">
        <v>44172</v>
      </c>
      <c r="E232" s="828" t="s">
        <v>1700</v>
      </c>
      <c r="F232" s="830">
        <v>9937200</v>
      </c>
      <c r="G232" s="822"/>
      <c r="H232" s="822">
        <f t="shared" si="3"/>
        <v>9937200</v>
      </c>
    </row>
    <row r="233" spans="1:8" ht="12.5" thickBot="1">
      <c r="A233" s="1045"/>
      <c r="B233" s="823" t="s">
        <v>1393</v>
      </c>
      <c r="C233" s="824">
        <v>1279</v>
      </c>
      <c r="D233" s="825">
        <v>44610</v>
      </c>
      <c r="E233" s="823" t="s">
        <v>1394</v>
      </c>
      <c r="F233" s="838">
        <v>11993520</v>
      </c>
      <c r="G233" s="822"/>
      <c r="H233" s="822">
        <f t="shared" si="3"/>
        <v>11993520</v>
      </c>
    </row>
    <row r="234" spans="1:8" ht="23.5" thickBot="1">
      <c r="A234" s="1045"/>
      <c r="B234" s="823" t="s">
        <v>1281</v>
      </c>
      <c r="C234" s="824">
        <v>91</v>
      </c>
      <c r="D234" s="827">
        <v>44506</v>
      </c>
      <c r="E234" s="823" t="s">
        <v>1282</v>
      </c>
      <c r="F234" s="822">
        <v>13941334</v>
      </c>
      <c r="G234" s="822"/>
      <c r="H234" s="822">
        <f t="shared" si="3"/>
        <v>13941334</v>
      </c>
    </row>
    <row r="235" spans="1:8" ht="23.5" thickBot="1">
      <c r="A235" s="1045"/>
      <c r="B235" s="823" t="s">
        <v>1294</v>
      </c>
      <c r="C235" s="824">
        <v>44258</v>
      </c>
      <c r="D235" s="831">
        <v>44258</v>
      </c>
      <c r="E235" s="823" t="s">
        <v>1295</v>
      </c>
      <c r="F235" s="822">
        <v>40200000</v>
      </c>
      <c r="G235" s="822"/>
      <c r="H235" s="822">
        <f t="shared" si="3"/>
        <v>40200000</v>
      </c>
    </row>
    <row r="236" spans="1:8" ht="12.5" thickBot="1">
      <c r="A236" s="1046"/>
      <c r="B236" s="836" t="s">
        <v>1058</v>
      </c>
      <c r="C236" s="834"/>
      <c r="D236" s="850"/>
      <c r="E236" s="836"/>
      <c r="F236" s="837">
        <f>SUM(F48:F235)</f>
        <v>546022155</v>
      </c>
      <c r="G236" s="837">
        <f>SUM(G48:G235)</f>
        <v>1827343</v>
      </c>
      <c r="H236" s="837">
        <f>SUM(H48:H235)</f>
        <v>544194812</v>
      </c>
    </row>
    <row r="237" spans="1:8" ht="23.5" thickBot="1">
      <c r="A237" s="1047" t="s">
        <v>2446</v>
      </c>
      <c r="B237" s="819" t="s">
        <v>2357</v>
      </c>
      <c r="C237" s="843">
        <v>32</v>
      </c>
      <c r="D237" s="821">
        <v>44267</v>
      </c>
      <c r="E237" s="819" t="s">
        <v>2375</v>
      </c>
      <c r="F237" s="822">
        <v>2150</v>
      </c>
      <c r="G237" s="822">
        <v>2150</v>
      </c>
      <c r="H237" s="822">
        <f>F237-G237</f>
        <v>0</v>
      </c>
    </row>
    <row r="238" spans="1:8" ht="23.5" thickBot="1">
      <c r="A238" s="1047"/>
      <c r="B238" s="819" t="s">
        <v>2357</v>
      </c>
      <c r="C238" s="843">
        <v>29</v>
      </c>
      <c r="D238" s="821">
        <v>44267</v>
      </c>
      <c r="E238" s="819" t="s">
        <v>2375</v>
      </c>
      <c r="F238" s="822">
        <v>29558</v>
      </c>
      <c r="G238" s="822"/>
      <c r="H238" s="822">
        <f t="shared" ref="H238:H301" si="4">F238-G238</f>
        <v>29558</v>
      </c>
    </row>
    <row r="239" spans="1:8" ht="12.5" thickBot="1">
      <c r="A239" s="1047"/>
      <c r="B239" s="826" t="s">
        <v>2198</v>
      </c>
      <c r="C239" s="824">
        <v>554</v>
      </c>
      <c r="D239" s="821">
        <v>44614</v>
      </c>
      <c r="E239" s="823" t="s">
        <v>1390</v>
      </c>
      <c r="F239" s="822">
        <v>61760</v>
      </c>
      <c r="G239" s="822"/>
      <c r="H239" s="822">
        <f t="shared" si="4"/>
        <v>61760</v>
      </c>
    </row>
    <row r="240" spans="1:8" ht="12.5" thickBot="1">
      <c r="A240" s="1047"/>
      <c r="B240" s="819" t="s">
        <v>2070</v>
      </c>
      <c r="C240" s="820">
        <v>3035</v>
      </c>
      <c r="D240" s="851">
        <v>44498</v>
      </c>
      <c r="E240" s="819" t="s">
        <v>2376</v>
      </c>
      <c r="F240" s="822">
        <v>99000</v>
      </c>
      <c r="G240" s="822"/>
      <c r="H240" s="822">
        <f t="shared" si="4"/>
        <v>99000</v>
      </c>
    </row>
    <row r="241" spans="1:8" ht="12.5" thickBot="1">
      <c r="A241" s="1047"/>
      <c r="B241" s="852" t="s">
        <v>2207</v>
      </c>
      <c r="C241" s="829">
        <v>1869</v>
      </c>
      <c r="D241" s="821">
        <v>43882</v>
      </c>
      <c r="E241" s="842" t="s">
        <v>2208</v>
      </c>
      <c r="F241" s="822">
        <v>113870</v>
      </c>
      <c r="G241" s="822"/>
      <c r="H241" s="822">
        <f t="shared" si="4"/>
        <v>113870</v>
      </c>
    </row>
    <row r="242" spans="1:8" ht="12.5" thickBot="1">
      <c r="A242" s="1047"/>
      <c r="B242" s="823" t="s">
        <v>2121</v>
      </c>
      <c r="C242" s="824">
        <v>1260</v>
      </c>
      <c r="D242" s="825">
        <v>44531</v>
      </c>
      <c r="E242" s="823" t="s">
        <v>2122</v>
      </c>
      <c r="F242" s="822">
        <v>130384</v>
      </c>
      <c r="G242" s="822"/>
      <c r="H242" s="822">
        <f t="shared" si="4"/>
        <v>130384</v>
      </c>
    </row>
    <row r="243" spans="1:8" ht="12.5" thickBot="1">
      <c r="A243" s="1047"/>
      <c r="B243" s="819" t="s">
        <v>2309</v>
      </c>
      <c r="C243" s="820">
        <v>1158</v>
      </c>
      <c r="D243" s="821">
        <v>42068</v>
      </c>
      <c r="E243" s="819" t="s">
        <v>2310</v>
      </c>
      <c r="F243" s="822">
        <v>133200</v>
      </c>
      <c r="G243" s="822"/>
      <c r="H243" s="822">
        <f t="shared" si="4"/>
        <v>133200</v>
      </c>
    </row>
    <row r="244" spans="1:8" ht="23.5" thickBot="1">
      <c r="A244" s="1047"/>
      <c r="B244" s="828" t="s">
        <v>1903</v>
      </c>
      <c r="C244" s="829" t="s">
        <v>1922</v>
      </c>
      <c r="D244" s="825">
        <v>44356</v>
      </c>
      <c r="E244" s="828" t="s">
        <v>1923</v>
      </c>
      <c r="F244" s="830">
        <v>150000</v>
      </c>
      <c r="G244" s="822"/>
      <c r="H244" s="822">
        <f t="shared" si="4"/>
        <v>150000</v>
      </c>
    </row>
    <row r="245" spans="1:8" ht="12.5" thickBot="1">
      <c r="A245" s="1047"/>
      <c r="B245" s="819" t="s">
        <v>816</v>
      </c>
      <c r="C245" s="820">
        <v>1615</v>
      </c>
      <c r="D245" s="821">
        <v>44294</v>
      </c>
      <c r="E245" s="819" t="s">
        <v>2376</v>
      </c>
      <c r="F245" s="822">
        <v>150000</v>
      </c>
      <c r="G245" s="822"/>
      <c r="H245" s="822">
        <f t="shared" si="4"/>
        <v>150000</v>
      </c>
    </row>
    <row r="246" spans="1:8" ht="12.5" thickBot="1">
      <c r="A246" s="1047"/>
      <c r="B246" s="819" t="s">
        <v>2405</v>
      </c>
      <c r="C246" s="820">
        <v>2183</v>
      </c>
      <c r="D246" s="821">
        <v>44544</v>
      </c>
      <c r="E246" s="819" t="s">
        <v>2376</v>
      </c>
      <c r="F246" s="822">
        <v>150000</v>
      </c>
      <c r="G246" s="822"/>
      <c r="H246" s="822">
        <f t="shared" si="4"/>
        <v>150000</v>
      </c>
    </row>
    <row r="247" spans="1:8" ht="12.5" thickBot="1">
      <c r="A247" s="1047"/>
      <c r="B247" s="819" t="s">
        <v>824</v>
      </c>
      <c r="C247" s="820">
        <v>2179</v>
      </c>
      <c r="D247" s="821">
        <v>44420</v>
      </c>
      <c r="E247" s="819" t="s">
        <v>2376</v>
      </c>
      <c r="F247" s="822">
        <v>198000</v>
      </c>
      <c r="G247" s="822"/>
      <c r="H247" s="822">
        <f t="shared" si="4"/>
        <v>198000</v>
      </c>
    </row>
    <row r="248" spans="1:8" ht="12.5" thickBot="1">
      <c r="A248" s="1047"/>
      <c r="B248" s="819" t="s">
        <v>1359</v>
      </c>
      <c r="C248" s="820">
        <v>3030</v>
      </c>
      <c r="D248" s="821">
        <v>44642</v>
      </c>
      <c r="E248" s="819" t="s">
        <v>2404</v>
      </c>
      <c r="F248" s="822">
        <v>199500</v>
      </c>
      <c r="G248" s="822"/>
      <c r="H248" s="822">
        <f t="shared" si="4"/>
        <v>199500</v>
      </c>
    </row>
    <row r="249" spans="1:8" ht="12.5" thickBot="1">
      <c r="A249" s="1047"/>
      <c r="B249" s="826" t="s">
        <v>1509</v>
      </c>
      <c r="C249" s="824">
        <v>795</v>
      </c>
      <c r="D249" s="825">
        <v>44274</v>
      </c>
      <c r="E249" s="823" t="s">
        <v>1570</v>
      </c>
      <c r="F249" s="822">
        <v>211200</v>
      </c>
      <c r="G249" s="822"/>
      <c r="H249" s="822">
        <f t="shared" si="4"/>
        <v>211200</v>
      </c>
    </row>
    <row r="250" spans="1:8" ht="12.5" thickBot="1">
      <c r="A250" s="1047"/>
      <c r="B250" s="826" t="s">
        <v>1533</v>
      </c>
      <c r="C250" s="824"/>
      <c r="D250" s="825">
        <v>44581</v>
      </c>
      <c r="E250" s="823" t="s">
        <v>1534</v>
      </c>
      <c r="F250" s="822">
        <v>236000</v>
      </c>
      <c r="G250" s="822"/>
      <c r="H250" s="822">
        <f t="shared" si="4"/>
        <v>236000</v>
      </c>
    </row>
    <row r="251" spans="1:8" ht="12.5" thickBot="1">
      <c r="A251" s="1047"/>
      <c r="B251" s="819" t="s">
        <v>2302</v>
      </c>
      <c r="C251" s="820">
        <v>20</v>
      </c>
      <c r="D251" s="821">
        <v>43525</v>
      </c>
      <c r="E251" s="819" t="s">
        <v>1534</v>
      </c>
      <c r="F251" s="822">
        <v>241250</v>
      </c>
      <c r="G251" s="822"/>
      <c r="H251" s="822">
        <f t="shared" si="4"/>
        <v>241250</v>
      </c>
    </row>
    <row r="252" spans="1:8" ht="12.5" thickBot="1">
      <c r="A252" s="1047"/>
      <c r="B252" s="823" t="s">
        <v>1389</v>
      </c>
      <c r="C252" s="824">
        <v>1856</v>
      </c>
      <c r="D252" s="825">
        <v>44340</v>
      </c>
      <c r="E252" s="823" t="s">
        <v>1390</v>
      </c>
      <c r="F252" s="838">
        <v>242460</v>
      </c>
      <c r="G252" s="822"/>
      <c r="H252" s="822">
        <f t="shared" si="4"/>
        <v>242460</v>
      </c>
    </row>
    <row r="253" spans="1:8" ht="12.5" thickBot="1">
      <c r="A253" s="1047"/>
      <c r="B253" s="819" t="s">
        <v>2341</v>
      </c>
      <c r="C253" s="843">
        <v>971</v>
      </c>
      <c r="D253" s="821">
        <v>43570</v>
      </c>
      <c r="E253" s="819" t="s">
        <v>2342</v>
      </c>
      <c r="F253" s="822">
        <v>250000</v>
      </c>
      <c r="G253" s="822"/>
      <c r="H253" s="822">
        <f t="shared" si="4"/>
        <v>250000</v>
      </c>
    </row>
    <row r="254" spans="1:8" ht="12.5" thickBot="1">
      <c r="A254" s="1047"/>
      <c r="B254" s="826" t="s">
        <v>2069</v>
      </c>
      <c r="C254" s="824">
        <v>559</v>
      </c>
      <c r="D254" s="821">
        <v>44316</v>
      </c>
      <c r="E254" s="823" t="s">
        <v>2194</v>
      </c>
      <c r="F254" s="822">
        <v>259942</v>
      </c>
      <c r="G254" s="822"/>
      <c r="H254" s="822">
        <f t="shared" si="4"/>
        <v>259942</v>
      </c>
    </row>
    <row r="255" spans="1:8" ht="12.5" thickBot="1">
      <c r="A255" s="1047"/>
      <c r="B255" s="819" t="s">
        <v>1642</v>
      </c>
      <c r="C255" s="820">
        <v>2529</v>
      </c>
      <c r="D255" s="821">
        <v>43896</v>
      </c>
      <c r="E255" s="819" t="s">
        <v>2342</v>
      </c>
      <c r="F255" s="822">
        <v>270000</v>
      </c>
      <c r="G255" s="822"/>
      <c r="H255" s="822">
        <f t="shared" si="4"/>
        <v>270000</v>
      </c>
    </row>
    <row r="256" spans="1:8" ht="12.5" thickBot="1">
      <c r="A256" s="1047"/>
      <c r="B256" s="826" t="s">
        <v>2035</v>
      </c>
      <c r="C256" s="824">
        <v>577</v>
      </c>
      <c r="D256" s="821">
        <v>44642</v>
      </c>
      <c r="E256" s="823" t="s">
        <v>2194</v>
      </c>
      <c r="F256" s="822">
        <v>274073</v>
      </c>
      <c r="G256" s="822"/>
      <c r="H256" s="822">
        <f t="shared" si="4"/>
        <v>274073</v>
      </c>
    </row>
    <row r="257" spans="1:8" ht="23.5" thickBot="1">
      <c r="A257" s="1047"/>
      <c r="B257" s="828" t="s">
        <v>1692</v>
      </c>
      <c r="C257" s="829" t="s">
        <v>1693</v>
      </c>
      <c r="D257" s="825">
        <v>44116</v>
      </c>
      <c r="E257" s="828" t="s">
        <v>1694</v>
      </c>
      <c r="F257" s="830">
        <v>282373</v>
      </c>
      <c r="G257" s="822"/>
      <c r="H257" s="822">
        <f t="shared" si="4"/>
        <v>282373</v>
      </c>
    </row>
    <row r="258" spans="1:8" ht="23.5" thickBot="1">
      <c r="A258" s="1047"/>
      <c r="B258" s="823" t="s">
        <v>2071</v>
      </c>
      <c r="C258" s="824">
        <v>236</v>
      </c>
      <c r="D258" s="825">
        <v>43552</v>
      </c>
      <c r="E258" s="823" t="s">
        <v>2143</v>
      </c>
      <c r="F258" s="822">
        <v>286000</v>
      </c>
      <c r="G258" s="822"/>
      <c r="H258" s="822">
        <f t="shared" si="4"/>
        <v>286000</v>
      </c>
    </row>
    <row r="259" spans="1:8" ht="12.5" thickBot="1">
      <c r="A259" s="1047"/>
      <c r="B259" s="823" t="s">
        <v>815</v>
      </c>
      <c r="C259" s="824">
        <v>1504</v>
      </c>
      <c r="D259" s="825">
        <v>44280</v>
      </c>
      <c r="E259" s="823" t="s">
        <v>2148</v>
      </c>
      <c r="F259" s="822">
        <v>293706</v>
      </c>
      <c r="G259" s="822"/>
      <c r="H259" s="822">
        <f t="shared" si="4"/>
        <v>293706</v>
      </c>
    </row>
    <row r="260" spans="1:8" ht="23.5" thickBot="1">
      <c r="A260" s="1047"/>
      <c r="B260" s="823" t="s">
        <v>2099</v>
      </c>
      <c r="C260" s="824">
        <v>157</v>
      </c>
      <c r="D260" s="827">
        <v>44252</v>
      </c>
      <c r="E260" s="823" t="s">
        <v>2100</v>
      </c>
      <c r="F260" s="822">
        <v>294000</v>
      </c>
      <c r="G260" s="822"/>
      <c r="H260" s="822">
        <f t="shared" si="4"/>
        <v>294000</v>
      </c>
    </row>
    <row r="261" spans="1:8" ht="23.5" thickBot="1">
      <c r="A261" s="1047"/>
      <c r="B261" s="819" t="s">
        <v>816</v>
      </c>
      <c r="C261" s="820">
        <v>1613</v>
      </c>
      <c r="D261" s="821">
        <v>44412</v>
      </c>
      <c r="E261" s="819" t="s">
        <v>2395</v>
      </c>
      <c r="F261" s="822">
        <v>296300</v>
      </c>
      <c r="G261" s="822"/>
      <c r="H261" s="822">
        <f t="shared" si="4"/>
        <v>296300</v>
      </c>
    </row>
    <row r="262" spans="1:8" ht="12.5" thickBot="1">
      <c r="A262" s="1047"/>
      <c r="B262" s="819" t="s">
        <v>1195</v>
      </c>
      <c r="C262" s="820">
        <v>1632</v>
      </c>
      <c r="D262" s="821">
        <v>44312</v>
      </c>
      <c r="E262" s="819" t="s">
        <v>2034</v>
      </c>
      <c r="F262" s="822">
        <v>299040</v>
      </c>
      <c r="G262" s="822"/>
      <c r="H262" s="822">
        <f t="shared" si="4"/>
        <v>299040</v>
      </c>
    </row>
    <row r="263" spans="1:8" ht="35" thickBot="1">
      <c r="A263" s="1047"/>
      <c r="B263" s="823" t="s">
        <v>1440</v>
      </c>
      <c r="C263" s="824" t="s">
        <v>1441</v>
      </c>
      <c r="D263" s="853" t="s">
        <v>2549</v>
      </c>
      <c r="E263" s="823" t="s">
        <v>2550</v>
      </c>
      <c r="F263" s="822">
        <v>300000</v>
      </c>
      <c r="G263" s="822"/>
      <c r="H263" s="822">
        <f t="shared" si="4"/>
        <v>300000</v>
      </c>
    </row>
    <row r="264" spans="1:8" ht="12.5" thickBot="1">
      <c r="A264" s="1047"/>
      <c r="B264" s="819" t="s">
        <v>2406</v>
      </c>
      <c r="C264" s="820">
        <v>3033</v>
      </c>
      <c r="D264" s="821">
        <v>44642</v>
      </c>
      <c r="E264" s="819" t="s">
        <v>2376</v>
      </c>
      <c r="F264" s="822">
        <v>300000</v>
      </c>
      <c r="G264" s="822"/>
      <c r="H264" s="822">
        <f t="shared" si="4"/>
        <v>300000</v>
      </c>
    </row>
    <row r="265" spans="1:8" ht="23.5" thickBot="1">
      <c r="A265" s="1047"/>
      <c r="B265" s="819" t="s">
        <v>1533</v>
      </c>
      <c r="C265" s="820">
        <v>1625</v>
      </c>
      <c r="D265" s="821">
        <v>44666</v>
      </c>
      <c r="E265" s="819" t="s">
        <v>2425</v>
      </c>
      <c r="F265" s="822">
        <v>300000</v>
      </c>
      <c r="G265" s="822"/>
      <c r="H265" s="822">
        <f t="shared" si="4"/>
        <v>300000</v>
      </c>
    </row>
    <row r="266" spans="1:8" ht="12.5" thickBot="1">
      <c r="A266" s="1047"/>
      <c r="B266" s="826" t="s">
        <v>2073</v>
      </c>
      <c r="C266" s="824">
        <v>529</v>
      </c>
      <c r="D266" s="827">
        <v>44314</v>
      </c>
      <c r="E266" s="823" t="s">
        <v>2074</v>
      </c>
      <c r="F266" s="822">
        <v>316732</v>
      </c>
      <c r="G266" s="822"/>
      <c r="H266" s="822">
        <f t="shared" si="4"/>
        <v>316732</v>
      </c>
    </row>
    <row r="267" spans="1:8" ht="23.5" thickBot="1">
      <c r="A267" s="1047"/>
      <c r="B267" s="819" t="s">
        <v>2302</v>
      </c>
      <c r="C267" s="820">
        <v>2113</v>
      </c>
      <c r="D267" s="821">
        <v>44188</v>
      </c>
      <c r="E267" s="819" t="s">
        <v>2425</v>
      </c>
      <c r="F267" s="822">
        <v>330000</v>
      </c>
      <c r="G267" s="822"/>
      <c r="H267" s="822">
        <f t="shared" si="4"/>
        <v>330000</v>
      </c>
    </row>
    <row r="268" spans="1:8" ht="12.5" thickBot="1">
      <c r="A268" s="1047"/>
      <c r="B268" s="819" t="s">
        <v>2070</v>
      </c>
      <c r="C268" s="820">
        <v>2184</v>
      </c>
      <c r="D268" s="821">
        <v>44544</v>
      </c>
      <c r="E268" s="819" t="s">
        <v>2404</v>
      </c>
      <c r="F268" s="822">
        <v>350000</v>
      </c>
      <c r="G268" s="822"/>
      <c r="H268" s="822">
        <f t="shared" si="4"/>
        <v>350000</v>
      </c>
    </row>
    <row r="269" spans="1:8" ht="23.5" thickBot="1">
      <c r="A269" s="1047"/>
      <c r="B269" s="819" t="s">
        <v>819</v>
      </c>
      <c r="C269" s="820">
        <v>2510</v>
      </c>
      <c r="D269" s="821">
        <v>44014</v>
      </c>
      <c r="E269" s="819" t="s">
        <v>2360</v>
      </c>
      <c r="F269" s="822">
        <v>350080</v>
      </c>
      <c r="G269" s="822"/>
      <c r="H269" s="822">
        <f t="shared" si="4"/>
        <v>350080</v>
      </c>
    </row>
    <row r="270" spans="1:8" ht="23.5" thickBot="1">
      <c r="A270" s="1047"/>
      <c r="B270" s="823" t="s">
        <v>1266</v>
      </c>
      <c r="C270" s="824">
        <v>879</v>
      </c>
      <c r="D270" s="821">
        <v>44622</v>
      </c>
      <c r="E270" s="823" t="s">
        <v>2284</v>
      </c>
      <c r="F270" s="822">
        <v>355551</v>
      </c>
      <c r="G270" s="822"/>
      <c r="H270" s="822">
        <f t="shared" si="4"/>
        <v>355551</v>
      </c>
    </row>
    <row r="271" spans="1:8" ht="12.5" thickBot="1">
      <c r="A271" s="1047"/>
      <c r="B271" s="826" t="s">
        <v>2185</v>
      </c>
      <c r="C271" s="824">
        <v>701</v>
      </c>
      <c r="D271" s="821">
        <v>43595</v>
      </c>
      <c r="E271" s="823" t="s">
        <v>2186</v>
      </c>
      <c r="F271" s="822">
        <v>360912</v>
      </c>
      <c r="G271" s="822"/>
      <c r="H271" s="822">
        <f t="shared" si="4"/>
        <v>360912</v>
      </c>
    </row>
    <row r="272" spans="1:8" ht="12.5" thickBot="1">
      <c r="A272" s="1047"/>
      <c r="B272" s="819" t="s">
        <v>2334</v>
      </c>
      <c r="C272" s="820">
        <v>648</v>
      </c>
      <c r="D272" s="821">
        <v>43510</v>
      </c>
      <c r="E272" s="819" t="s">
        <v>2335</v>
      </c>
      <c r="F272" s="822">
        <v>370500</v>
      </c>
      <c r="G272" s="822"/>
      <c r="H272" s="822">
        <f t="shared" si="4"/>
        <v>370500</v>
      </c>
    </row>
    <row r="273" spans="1:8" ht="23.5" thickBot="1">
      <c r="A273" s="1047"/>
      <c r="B273" s="819" t="s">
        <v>2332</v>
      </c>
      <c r="C273" s="820">
        <v>648</v>
      </c>
      <c r="D273" s="821">
        <v>43510</v>
      </c>
      <c r="E273" s="819" t="s">
        <v>2333</v>
      </c>
      <c r="F273" s="822">
        <v>370500</v>
      </c>
      <c r="G273" s="822"/>
      <c r="H273" s="822">
        <f t="shared" si="4"/>
        <v>370500</v>
      </c>
    </row>
    <row r="274" spans="1:8" ht="23.5" thickBot="1">
      <c r="A274" s="1047"/>
      <c r="B274" s="826" t="s">
        <v>1500</v>
      </c>
      <c r="C274" s="824">
        <v>551</v>
      </c>
      <c r="D274" s="825">
        <v>41810</v>
      </c>
      <c r="E274" s="823" t="s">
        <v>1501</v>
      </c>
      <c r="F274" s="822">
        <v>371000</v>
      </c>
      <c r="G274" s="822"/>
      <c r="H274" s="822">
        <f t="shared" si="4"/>
        <v>371000</v>
      </c>
    </row>
    <row r="275" spans="1:8" ht="12.5" thickBot="1">
      <c r="A275" s="1047"/>
      <c r="B275" s="819" t="s">
        <v>2357</v>
      </c>
      <c r="C275" s="843">
        <v>3013</v>
      </c>
      <c r="D275" s="821">
        <v>44586</v>
      </c>
      <c r="E275" s="819"/>
      <c r="F275" s="822">
        <v>378835</v>
      </c>
      <c r="G275" s="822"/>
      <c r="H275" s="822">
        <f t="shared" si="4"/>
        <v>378835</v>
      </c>
    </row>
    <row r="276" spans="1:8" ht="12.5" thickBot="1">
      <c r="A276" s="1047"/>
      <c r="B276" s="819" t="s">
        <v>2421</v>
      </c>
      <c r="C276" s="820">
        <v>3031</v>
      </c>
      <c r="D276" s="821">
        <v>44635</v>
      </c>
      <c r="E276" s="819" t="s">
        <v>2404</v>
      </c>
      <c r="F276" s="822">
        <v>399000</v>
      </c>
      <c r="G276" s="822"/>
      <c r="H276" s="822">
        <f t="shared" si="4"/>
        <v>399000</v>
      </c>
    </row>
    <row r="277" spans="1:8" ht="12.5" thickBot="1">
      <c r="A277" s="1047"/>
      <c r="B277" s="823" t="s">
        <v>1266</v>
      </c>
      <c r="C277" s="824">
        <v>3288</v>
      </c>
      <c r="D277" s="831">
        <v>44351</v>
      </c>
      <c r="E277" s="823" t="s">
        <v>1342</v>
      </c>
      <c r="F277" s="822">
        <v>399475</v>
      </c>
      <c r="G277" s="822"/>
      <c r="H277" s="822">
        <f t="shared" si="4"/>
        <v>399475</v>
      </c>
    </row>
    <row r="278" spans="1:8" ht="23.5" thickBot="1">
      <c r="A278" s="1047"/>
      <c r="B278" s="828" t="s">
        <v>1903</v>
      </c>
      <c r="C278" s="829" t="s">
        <v>1904</v>
      </c>
      <c r="D278" s="825">
        <v>44356</v>
      </c>
      <c r="E278" s="828" t="s">
        <v>1905</v>
      </c>
      <c r="F278" s="830">
        <v>399950</v>
      </c>
      <c r="G278" s="822"/>
      <c r="H278" s="822">
        <f t="shared" si="4"/>
        <v>399950</v>
      </c>
    </row>
    <row r="279" spans="1:8" ht="12.5" thickBot="1">
      <c r="A279" s="1047"/>
      <c r="B279" s="819" t="s">
        <v>821</v>
      </c>
      <c r="C279" s="854">
        <v>3124</v>
      </c>
      <c r="D279" s="821">
        <v>44777</v>
      </c>
      <c r="E279" s="819" t="s">
        <v>2007</v>
      </c>
      <c r="F279" s="822">
        <v>400000</v>
      </c>
      <c r="G279" s="822"/>
      <c r="H279" s="822">
        <f t="shared" si="4"/>
        <v>400000</v>
      </c>
    </row>
    <row r="280" spans="1:8" ht="23.5" thickBot="1">
      <c r="A280" s="1047"/>
      <c r="B280" s="828" t="s">
        <v>1753</v>
      </c>
      <c r="C280" s="829" t="s">
        <v>1754</v>
      </c>
      <c r="D280" s="825">
        <v>44451</v>
      </c>
      <c r="E280" s="828" t="s">
        <v>1755</v>
      </c>
      <c r="F280" s="830">
        <v>402500</v>
      </c>
      <c r="G280" s="822"/>
      <c r="H280" s="822">
        <f t="shared" si="4"/>
        <v>402500</v>
      </c>
    </row>
    <row r="281" spans="1:8" ht="23.5" thickBot="1">
      <c r="A281" s="1047"/>
      <c r="B281" s="819" t="s">
        <v>2357</v>
      </c>
      <c r="C281" s="843">
        <v>34</v>
      </c>
      <c r="D281" s="821">
        <v>44267</v>
      </c>
      <c r="E281" s="819" t="s">
        <v>2375</v>
      </c>
      <c r="F281" s="822">
        <v>407320</v>
      </c>
      <c r="G281" s="822"/>
      <c r="H281" s="822">
        <f t="shared" si="4"/>
        <v>407320</v>
      </c>
    </row>
    <row r="282" spans="1:8" ht="12.5" thickBot="1">
      <c r="A282" s="1047"/>
      <c r="B282" s="819" t="s">
        <v>815</v>
      </c>
      <c r="C282" s="820">
        <v>3140</v>
      </c>
      <c r="D282" s="821">
        <v>44626</v>
      </c>
      <c r="E282" s="819" t="s">
        <v>2007</v>
      </c>
      <c r="F282" s="822">
        <v>408250</v>
      </c>
      <c r="G282" s="822"/>
      <c r="H282" s="822">
        <f t="shared" si="4"/>
        <v>408250</v>
      </c>
    </row>
    <row r="283" spans="1:8" ht="12.5" thickBot="1">
      <c r="A283" s="1047"/>
      <c r="B283" s="819" t="s">
        <v>2354</v>
      </c>
      <c r="C283" s="820">
        <v>1173</v>
      </c>
      <c r="D283" s="821">
        <v>43790</v>
      </c>
      <c r="E283" s="819" t="s">
        <v>2312</v>
      </c>
      <c r="F283" s="822">
        <v>416300</v>
      </c>
      <c r="G283" s="822"/>
      <c r="H283" s="822">
        <f t="shared" si="4"/>
        <v>416300</v>
      </c>
    </row>
    <row r="284" spans="1:8" ht="23.5" thickBot="1">
      <c r="A284" s="1047"/>
      <c r="B284" s="819" t="s">
        <v>2313</v>
      </c>
      <c r="C284" s="820">
        <v>3247</v>
      </c>
      <c r="D284" s="821">
        <v>43140</v>
      </c>
      <c r="E284" s="819" t="s">
        <v>2314</v>
      </c>
      <c r="F284" s="822">
        <v>440000</v>
      </c>
      <c r="G284" s="822"/>
      <c r="H284" s="822">
        <f t="shared" si="4"/>
        <v>440000</v>
      </c>
    </row>
    <row r="285" spans="1:8" ht="12.5" thickBot="1">
      <c r="A285" s="1047"/>
      <c r="B285" s="823" t="s">
        <v>815</v>
      </c>
      <c r="C285" s="824">
        <v>2851</v>
      </c>
      <c r="D285" s="825">
        <v>43926</v>
      </c>
      <c r="E285" s="823" t="s">
        <v>2145</v>
      </c>
      <c r="F285" s="822">
        <v>446400</v>
      </c>
      <c r="G285" s="822"/>
      <c r="H285" s="822">
        <f t="shared" si="4"/>
        <v>446400</v>
      </c>
    </row>
    <row r="286" spans="1:8" ht="23.5" thickBot="1">
      <c r="A286" s="1047"/>
      <c r="B286" s="819" t="s">
        <v>2070</v>
      </c>
      <c r="C286" s="820">
        <v>2187</v>
      </c>
      <c r="D286" s="821">
        <v>44545</v>
      </c>
      <c r="E286" s="819" t="s">
        <v>2407</v>
      </c>
      <c r="F286" s="822">
        <v>460000</v>
      </c>
      <c r="G286" s="822"/>
      <c r="H286" s="822">
        <f t="shared" si="4"/>
        <v>460000</v>
      </c>
    </row>
    <row r="287" spans="1:8" ht="12.5" thickBot="1">
      <c r="A287" s="1047"/>
      <c r="B287" s="819" t="s">
        <v>2350</v>
      </c>
      <c r="C287" s="820">
        <v>1644</v>
      </c>
      <c r="D287" s="821">
        <v>44313</v>
      </c>
      <c r="E287" s="819" t="s">
        <v>2351</v>
      </c>
      <c r="F287" s="822">
        <v>466000</v>
      </c>
      <c r="G287" s="822"/>
      <c r="H287" s="822">
        <f t="shared" si="4"/>
        <v>466000</v>
      </c>
    </row>
    <row r="288" spans="1:8" ht="23.5" thickBot="1">
      <c r="A288" s="1047"/>
      <c r="B288" s="819" t="s">
        <v>2336</v>
      </c>
      <c r="C288" s="820">
        <v>957</v>
      </c>
      <c r="D288" s="821">
        <v>43522</v>
      </c>
      <c r="E288" s="819" t="s">
        <v>2337</v>
      </c>
      <c r="F288" s="822">
        <v>494000</v>
      </c>
      <c r="G288" s="822"/>
      <c r="H288" s="822">
        <f t="shared" si="4"/>
        <v>494000</v>
      </c>
    </row>
    <row r="289" spans="1:8" ht="12.5" thickBot="1">
      <c r="A289" s="1047"/>
      <c r="B289" s="823" t="s">
        <v>1351</v>
      </c>
      <c r="C289" s="824">
        <v>2755</v>
      </c>
      <c r="D289" s="831">
        <v>44585</v>
      </c>
      <c r="E289" s="823" t="s">
        <v>1353</v>
      </c>
      <c r="F289" s="822">
        <v>495000</v>
      </c>
      <c r="G289" s="822"/>
      <c r="H289" s="822">
        <f t="shared" si="4"/>
        <v>495000</v>
      </c>
    </row>
    <row r="290" spans="1:8" ht="23.5" thickBot="1">
      <c r="A290" s="1047"/>
      <c r="B290" s="839" t="s">
        <v>1215</v>
      </c>
      <c r="C290" s="820">
        <v>2903</v>
      </c>
      <c r="D290" s="827">
        <v>44835</v>
      </c>
      <c r="E290" s="819" t="s">
        <v>1243</v>
      </c>
      <c r="F290" s="830">
        <v>495229</v>
      </c>
      <c r="G290" s="822"/>
      <c r="H290" s="822">
        <f t="shared" si="4"/>
        <v>495229</v>
      </c>
    </row>
    <row r="291" spans="1:8" ht="23.5" thickBot="1">
      <c r="A291" s="1047"/>
      <c r="B291" s="823" t="s">
        <v>1325</v>
      </c>
      <c r="C291" s="824">
        <v>82</v>
      </c>
      <c r="D291" s="831">
        <v>44277</v>
      </c>
      <c r="E291" s="823" t="s">
        <v>1335</v>
      </c>
      <c r="F291" s="822">
        <v>495900</v>
      </c>
      <c r="G291" s="822"/>
      <c r="H291" s="822">
        <f t="shared" si="4"/>
        <v>495900</v>
      </c>
    </row>
    <row r="292" spans="1:8" ht="12.5" thickBot="1">
      <c r="A292" s="1047"/>
      <c r="B292" s="823" t="s">
        <v>1325</v>
      </c>
      <c r="C292" s="824">
        <v>82</v>
      </c>
      <c r="D292" s="831">
        <v>44272</v>
      </c>
      <c r="E292" s="823" t="s">
        <v>1334</v>
      </c>
      <c r="F292" s="822">
        <v>495900</v>
      </c>
      <c r="G292" s="822"/>
      <c r="H292" s="822">
        <f t="shared" si="4"/>
        <v>495900</v>
      </c>
    </row>
    <row r="293" spans="1:8" ht="23.5" thickBot="1">
      <c r="A293" s="1047"/>
      <c r="B293" s="819" t="s">
        <v>2070</v>
      </c>
      <c r="C293" s="820">
        <v>962</v>
      </c>
      <c r="D293" s="821">
        <v>43557</v>
      </c>
      <c r="E293" s="819" t="s">
        <v>2340</v>
      </c>
      <c r="F293" s="822">
        <v>496149</v>
      </c>
      <c r="G293" s="822"/>
      <c r="H293" s="822">
        <f t="shared" si="4"/>
        <v>496149</v>
      </c>
    </row>
    <row r="294" spans="1:8" ht="12.5" thickBot="1">
      <c r="A294" s="1047"/>
      <c r="B294" s="826" t="s">
        <v>1527</v>
      </c>
      <c r="C294" s="824">
        <v>1381</v>
      </c>
      <c r="D294" s="825">
        <v>44575</v>
      </c>
      <c r="E294" s="823" t="s">
        <v>1528</v>
      </c>
      <c r="F294" s="822">
        <v>496293</v>
      </c>
      <c r="G294" s="822"/>
      <c r="H294" s="822">
        <f t="shared" si="4"/>
        <v>496293</v>
      </c>
    </row>
    <row r="295" spans="1:8" ht="12.5" thickBot="1">
      <c r="A295" s="1047"/>
      <c r="B295" s="823" t="s">
        <v>1480</v>
      </c>
      <c r="C295" s="824">
        <v>608</v>
      </c>
      <c r="D295" s="825">
        <v>44579</v>
      </c>
      <c r="E295" s="823" t="s">
        <v>1496</v>
      </c>
      <c r="F295" s="822">
        <v>497000</v>
      </c>
      <c r="G295" s="822"/>
      <c r="H295" s="822">
        <f t="shared" si="4"/>
        <v>497000</v>
      </c>
    </row>
    <row r="296" spans="1:8" ht="23.5" thickBot="1">
      <c r="A296" s="1047"/>
      <c r="B296" s="823" t="s">
        <v>2297</v>
      </c>
      <c r="C296" s="824">
        <v>1215</v>
      </c>
      <c r="D296" s="821">
        <v>44620</v>
      </c>
      <c r="E296" s="823" t="s">
        <v>2298</v>
      </c>
      <c r="F296" s="822">
        <v>498024</v>
      </c>
      <c r="G296" s="822"/>
      <c r="H296" s="822">
        <f t="shared" si="4"/>
        <v>498024</v>
      </c>
    </row>
    <row r="297" spans="1:8" ht="23.5" thickBot="1">
      <c r="A297" s="1047"/>
      <c r="B297" s="839" t="s">
        <v>1215</v>
      </c>
      <c r="C297" s="820">
        <v>517</v>
      </c>
      <c r="D297" s="827">
        <v>44279</v>
      </c>
      <c r="E297" s="819" t="s">
        <v>1216</v>
      </c>
      <c r="F297" s="830">
        <v>499380</v>
      </c>
      <c r="G297" s="822"/>
      <c r="H297" s="822">
        <f t="shared" si="4"/>
        <v>499380</v>
      </c>
    </row>
    <row r="298" spans="1:8" ht="12.5" thickBot="1">
      <c r="A298" s="1047"/>
      <c r="B298" s="823" t="s">
        <v>1385</v>
      </c>
      <c r="C298" s="824" t="s">
        <v>1210</v>
      </c>
      <c r="D298" s="825">
        <v>43965</v>
      </c>
      <c r="E298" s="823" t="s">
        <v>1386</v>
      </c>
      <c r="F298" s="838">
        <v>500000</v>
      </c>
      <c r="G298" s="822"/>
      <c r="H298" s="822">
        <f t="shared" si="4"/>
        <v>500000</v>
      </c>
    </row>
    <row r="299" spans="1:8" ht="23.5" thickBot="1">
      <c r="A299" s="1047"/>
      <c r="B299" s="828" t="s">
        <v>1883</v>
      </c>
      <c r="C299" s="829" t="s">
        <v>1722</v>
      </c>
      <c r="D299" s="825">
        <v>44181</v>
      </c>
      <c r="E299" s="828" t="s">
        <v>1884</v>
      </c>
      <c r="F299" s="830">
        <v>500000</v>
      </c>
      <c r="G299" s="822"/>
      <c r="H299" s="822">
        <f t="shared" si="4"/>
        <v>500000</v>
      </c>
    </row>
    <row r="300" spans="1:8" ht="23.5" thickBot="1">
      <c r="A300" s="1047"/>
      <c r="B300" s="826" t="s">
        <v>1549</v>
      </c>
      <c r="C300" s="824">
        <v>2401</v>
      </c>
      <c r="D300" s="825">
        <v>43723</v>
      </c>
      <c r="E300" s="823" t="s">
        <v>1550</v>
      </c>
      <c r="F300" s="822">
        <v>500000</v>
      </c>
      <c r="G300" s="822"/>
      <c r="H300" s="822">
        <f t="shared" si="4"/>
        <v>500000</v>
      </c>
    </row>
    <row r="301" spans="1:8" ht="23.5" thickBot="1">
      <c r="A301" s="1047"/>
      <c r="B301" s="826" t="s">
        <v>815</v>
      </c>
      <c r="C301" s="824">
        <v>1314</v>
      </c>
      <c r="D301" s="825">
        <v>44442</v>
      </c>
      <c r="E301" s="823" t="s">
        <v>1596</v>
      </c>
      <c r="F301" s="822">
        <v>500000</v>
      </c>
      <c r="G301" s="822"/>
      <c r="H301" s="822">
        <f t="shared" si="4"/>
        <v>500000</v>
      </c>
    </row>
    <row r="302" spans="1:8" ht="12.5" thickBot="1">
      <c r="A302" s="1047"/>
      <c r="B302" s="826" t="s">
        <v>1509</v>
      </c>
      <c r="C302" s="824">
        <v>727</v>
      </c>
      <c r="D302" s="825">
        <v>44316</v>
      </c>
      <c r="E302" s="823" t="s">
        <v>1574</v>
      </c>
      <c r="F302" s="822">
        <v>500000</v>
      </c>
      <c r="G302" s="822"/>
      <c r="H302" s="822">
        <f t="shared" ref="H302:H365" si="5">F302-G302</f>
        <v>500000</v>
      </c>
    </row>
    <row r="303" spans="1:8" ht="23.5" thickBot="1">
      <c r="A303" s="1047"/>
      <c r="B303" s="826" t="s">
        <v>1549</v>
      </c>
      <c r="C303" s="824">
        <v>1313</v>
      </c>
      <c r="D303" s="825">
        <v>44442</v>
      </c>
      <c r="E303" s="823" t="s">
        <v>1598</v>
      </c>
      <c r="F303" s="822">
        <v>500000</v>
      </c>
      <c r="G303" s="822"/>
      <c r="H303" s="822">
        <f t="shared" si="5"/>
        <v>500000</v>
      </c>
    </row>
    <row r="304" spans="1:8" ht="23.5" thickBot="1">
      <c r="A304" s="1047"/>
      <c r="B304" s="819" t="s">
        <v>821</v>
      </c>
      <c r="C304" s="820">
        <v>1941</v>
      </c>
      <c r="D304" s="821">
        <v>44205</v>
      </c>
      <c r="E304" s="819" t="s">
        <v>2367</v>
      </c>
      <c r="F304" s="822">
        <v>500000</v>
      </c>
      <c r="G304" s="822"/>
      <c r="H304" s="822">
        <f t="shared" si="5"/>
        <v>500000</v>
      </c>
    </row>
    <row r="305" spans="1:8" ht="12.5" thickBot="1">
      <c r="A305" s="1047"/>
      <c r="B305" s="819" t="s">
        <v>819</v>
      </c>
      <c r="C305" s="820">
        <v>2504</v>
      </c>
      <c r="D305" s="821">
        <v>43868</v>
      </c>
      <c r="E305" s="819" t="s">
        <v>2351</v>
      </c>
      <c r="F305" s="822">
        <v>500000</v>
      </c>
      <c r="G305" s="822"/>
      <c r="H305" s="822">
        <f t="shared" si="5"/>
        <v>500000</v>
      </c>
    </row>
    <row r="306" spans="1:8" ht="23.5" thickBot="1">
      <c r="A306" s="1047"/>
      <c r="B306" s="826" t="s">
        <v>1661</v>
      </c>
      <c r="C306" s="824">
        <v>2627</v>
      </c>
      <c r="D306" s="825">
        <v>44896</v>
      </c>
      <c r="E306" s="823" t="s">
        <v>1662</v>
      </c>
      <c r="F306" s="822">
        <v>502200</v>
      </c>
      <c r="G306" s="822"/>
      <c r="H306" s="822">
        <f t="shared" si="5"/>
        <v>502200</v>
      </c>
    </row>
    <row r="307" spans="1:8" ht="12.5" thickBot="1">
      <c r="A307" s="1047"/>
      <c r="B307" s="819" t="s">
        <v>2002</v>
      </c>
      <c r="C307" s="820">
        <v>3115</v>
      </c>
      <c r="D307" s="821">
        <v>44777</v>
      </c>
      <c r="E307" s="819" t="s">
        <v>2003</v>
      </c>
      <c r="F307" s="822">
        <v>510300</v>
      </c>
      <c r="G307" s="822"/>
      <c r="H307" s="822">
        <f t="shared" si="5"/>
        <v>510300</v>
      </c>
    </row>
    <row r="308" spans="1:8" ht="23.5" thickBot="1">
      <c r="A308" s="1047"/>
      <c r="B308" s="826" t="s">
        <v>2080</v>
      </c>
      <c r="C308" s="824">
        <v>534</v>
      </c>
      <c r="D308" s="827">
        <v>44389</v>
      </c>
      <c r="E308" s="823" t="s">
        <v>2066</v>
      </c>
      <c r="F308" s="822">
        <v>520858</v>
      </c>
      <c r="G308" s="822"/>
      <c r="H308" s="822">
        <f t="shared" si="5"/>
        <v>520858</v>
      </c>
    </row>
    <row r="309" spans="1:8" ht="23.5" thickBot="1">
      <c r="A309" s="1047"/>
      <c r="B309" s="823" t="s">
        <v>822</v>
      </c>
      <c r="C309" s="824">
        <v>2234</v>
      </c>
      <c r="D309" s="825">
        <v>43954</v>
      </c>
      <c r="E309" s="823" t="s">
        <v>1467</v>
      </c>
      <c r="F309" s="822">
        <v>544000</v>
      </c>
      <c r="G309" s="822"/>
      <c r="H309" s="822">
        <f t="shared" si="5"/>
        <v>544000</v>
      </c>
    </row>
    <row r="310" spans="1:8" ht="12.5" thickBot="1">
      <c r="A310" s="1047"/>
      <c r="B310" s="819" t="s">
        <v>2240</v>
      </c>
      <c r="C310" s="820">
        <v>2195</v>
      </c>
      <c r="D310" s="821">
        <v>44571</v>
      </c>
      <c r="E310" s="819" t="s">
        <v>2411</v>
      </c>
      <c r="F310" s="822">
        <v>549990</v>
      </c>
      <c r="G310" s="822"/>
      <c r="H310" s="822">
        <f t="shared" si="5"/>
        <v>549990</v>
      </c>
    </row>
    <row r="311" spans="1:8" ht="12.5" thickBot="1">
      <c r="A311" s="1047"/>
      <c r="B311" s="819" t="s">
        <v>815</v>
      </c>
      <c r="C311" s="820">
        <v>3139</v>
      </c>
      <c r="D311" s="821">
        <v>44715</v>
      </c>
      <c r="E311" s="819" t="s">
        <v>2007</v>
      </c>
      <c r="F311" s="822">
        <v>565031</v>
      </c>
      <c r="G311" s="822"/>
      <c r="H311" s="822">
        <f t="shared" si="5"/>
        <v>565031</v>
      </c>
    </row>
    <row r="312" spans="1:8" ht="23.5" thickBot="1">
      <c r="A312" s="1047"/>
      <c r="B312" s="819" t="s">
        <v>2347</v>
      </c>
      <c r="C312" s="820">
        <v>985</v>
      </c>
      <c r="D312" s="821">
        <v>43623</v>
      </c>
      <c r="E312" s="819" t="s">
        <v>2348</v>
      </c>
      <c r="F312" s="822">
        <v>573400</v>
      </c>
      <c r="G312" s="822"/>
      <c r="H312" s="822">
        <f t="shared" si="5"/>
        <v>573400</v>
      </c>
    </row>
    <row r="313" spans="1:8" ht="12.5" thickBot="1">
      <c r="A313" s="1047"/>
      <c r="B313" s="852" t="s">
        <v>2241</v>
      </c>
      <c r="C313" s="829">
        <v>2234</v>
      </c>
      <c r="D313" s="821">
        <v>44586</v>
      </c>
      <c r="E313" s="842" t="s">
        <v>2242</v>
      </c>
      <c r="F313" s="822">
        <v>581700</v>
      </c>
      <c r="G313" s="822"/>
      <c r="H313" s="822">
        <f t="shared" si="5"/>
        <v>581700</v>
      </c>
    </row>
    <row r="314" spans="1:8" ht="23.5" thickBot="1">
      <c r="A314" s="1047"/>
      <c r="B314" s="826" t="s">
        <v>1515</v>
      </c>
      <c r="C314" s="824" t="s">
        <v>2551</v>
      </c>
      <c r="D314" s="825">
        <v>44106</v>
      </c>
      <c r="E314" s="823" t="s">
        <v>1516</v>
      </c>
      <c r="F314" s="822">
        <v>582112</v>
      </c>
      <c r="G314" s="822"/>
      <c r="H314" s="822">
        <f t="shared" si="5"/>
        <v>582112</v>
      </c>
    </row>
    <row r="315" spans="1:8" ht="23.5" thickBot="1">
      <c r="A315" s="1047"/>
      <c r="B315" s="828" t="s">
        <v>1903</v>
      </c>
      <c r="C315" s="829" t="s">
        <v>1918</v>
      </c>
      <c r="D315" s="825">
        <v>44356</v>
      </c>
      <c r="E315" s="828" t="s">
        <v>1919</v>
      </c>
      <c r="F315" s="830">
        <v>600000</v>
      </c>
      <c r="G315" s="822"/>
      <c r="H315" s="822">
        <f t="shared" si="5"/>
        <v>600000</v>
      </c>
    </row>
    <row r="316" spans="1:8" ht="23.5" thickBot="1">
      <c r="A316" s="1047"/>
      <c r="B316" s="826" t="s">
        <v>1554</v>
      </c>
      <c r="C316" s="824">
        <v>2269</v>
      </c>
      <c r="D316" s="825">
        <v>44044</v>
      </c>
      <c r="E316" s="823" t="s">
        <v>1555</v>
      </c>
      <c r="F316" s="822">
        <v>600000</v>
      </c>
      <c r="G316" s="822"/>
      <c r="H316" s="822">
        <f t="shared" si="5"/>
        <v>600000</v>
      </c>
    </row>
    <row r="317" spans="1:8" ht="23.5" thickBot="1">
      <c r="A317" s="1047"/>
      <c r="B317" s="819" t="s">
        <v>1533</v>
      </c>
      <c r="C317" s="820">
        <v>1624</v>
      </c>
      <c r="D317" s="821">
        <v>44301</v>
      </c>
      <c r="E317" s="819" t="s">
        <v>2380</v>
      </c>
      <c r="F317" s="822">
        <v>600000</v>
      </c>
      <c r="G317" s="822"/>
      <c r="H317" s="822">
        <f t="shared" si="5"/>
        <v>600000</v>
      </c>
    </row>
    <row r="318" spans="1:8" ht="12.5" thickBot="1">
      <c r="A318" s="1047"/>
      <c r="B318" s="819" t="s">
        <v>2432</v>
      </c>
      <c r="C318" s="820">
        <v>3144</v>
      </c>
      <c r="D318" s="855"/>
      <c r="E318" s="819"/>
      <c r="F318" s="822">
        <v>600000</v>
      </c>
      <c r="G318" s="822"/>
      <c r="H318" s="822">
        <f t="shared" si="5"/>
        <v>600000</v>
      </c>
    </row>
    <row r="319" spans="1:8" ht="12.5" thickBot="1">
      <c r="A319" s="1047"/>
      <c r="B319" s="823" t="s">
        <v>815</v>
      </c>
      <c r="C319" s="824">
        <v>2205</v>
      </c>
      <c r="D319" s="825">
        <v>43983</v>
      </c>
      <c r="E319" s="823" t="s">
        <v>2148</v>
      </c>
      <c r="F319" s="822">
        <v>624960</v>
      </c>
      <c r="G319" s="822"/>
      <c r="H319" s="822">
        <f t="shared" si="5"/>
        <v>624960</v>
      </c>
    </row>
    <row r="320" spans="1:8" ht="23.5" thickBot="1">
      <c r="A320" s="1047"/>
      <c r="B320" s="819" t="s">
        <v>2103</v>
      </c>
      <c r="C320" s="820">
        <v>105</v>
      </c>
      <c r="D320" s="827">
        <v>44329</v>
      </c>
      <c r="E320" s="819" t="s">
        <v>2104</v>
      </c>
      <c r="F320" s="822">
        <v>638600</v>
      </c>
      <c r="G320" s="822"/>
      <c r="H320" s="822">
        <f t="shared" si="5"/>
        <v>638600</v>
      </c>
    </row>
    <row r="321" spans="1:8" ht="23.5" thickBot="1">
      <c r="A321" s="1047"/>
      <c r="B321" s="828" t="s">
        <v>1750</v>
      </c>
      <c r="C321" s="829" t="s">
        <v>1751</v>
      </c>
      <c r="D321" s="825">
        <v>44451</v>
      </c>
      <c r="E321" s="828" t="s">
        <v>1752</v>
      </c>
      <c r="F321" s="830">
        <v>695000</v>
      </c>
      <c r="G321" s="822"/>
      <c r="H321" s="822">
        <f t="shared" si="5"/>
        <v>695000</v>
      </c>
    </row>
    <row r="322" spans="1:8" ht="23.5" thickBot="1">
      <c r="A322" s="1047"/>
      <c r="B322" s="823" t="s">
        <v>823</v>
      </c>
      <c r="C322" s="824">
        <v>2249</v>
      </c>
      <c r="D322" s="825">
        <v>44047</v>
      </c>
      <c r="E322" s="823" t="s">
        <v>1479</v>
      </c>
      <c r="F322" s="822">
        <v>699750</v>
      </c>
      <c r="G322" s="822"/>
      <c r="H322" s="822">
        <f t="shared" si="5"/>
        <v>699750</v>
      </c>
    </row>
    <row r="323" spans="1:8" ht="23.5" thickBot="1">
      <c r="A323" s="1047"/>
      <c r="B323" s="828" t="s">
        <v>1929</v>
      </c>
      <c r="C323" s="829" t="s">
        <v>1722</v>
      </c>
      <c r="D323" s="825">
        <v>44580</v>
      </c>
      <c r="E323" s="828" t="s">
        <v>1932</v>
      </c>
      <c r="F323" s="830">
        <v>700000</v>
      </c>
      <c r="G323" s="822"/>
      <c r="H323" s="822">
        <f t="shared" si="5"/>
        <v>700000</v>
      </c>
    </row>
    <row r="324" spans="1:8" ht="23.5" thickBot="1">
      <c r="A324" s="1047"/>
      <c r="B324" s="819" t="s">
        <v>2381</v>
      </c>
      <c r="C324" s="820">
        <v>1617</v>
      </c>
      <c r="D324" s="821">
        <v>44301</v>
      </c>
      <c r="E324" s="819" t="s">
        <v>2374</v>
      </c>
      <c r="F324" s="822">
        <v>700000</v>
      </c>
      <c r="G324" s="822"/>
      <c r="H324" s="822">
        <f t="shared" si="5"/>
        <v>700000</v>
      </c>
    </row>
    <row r="325" spans="1:8" ht="23.5" thickBot="1">
      <c r="A325" s="1047"/>
      <c r="B325" s="819" t="s">
        <v>2363</v>
      </c>
      <c r="C325" s="820">
        <v>49</v>
      </c>
      <c r="D325" s="821">
        <v>44140</v>
      </c>
      <c r="E325" s="819" t="s">
        <v>2364</v>
      </c>
      <c r="F325" s="822">
        <v>700000</v>
      </c>
      <c r="G325" s="822"/>
      <c r="H325" s="822">
        <f t="shared" si="5"/>
        <v>700000</v>
      </c>
    </row>
    <row r="326" spans="1:8" ht="23.5" thickBot="1">
      <c r="A326" s="1047"/>
      <c r="B326" s="819" t="s">
        <v>2108</v>
      </c>
      <c r="C326" s="820">
        <v>3159</v>
      </c>
      <c r="D326" s="827">
        <v>44420</v>
      </c>
      <c r="E326" s="819" t="s">
        <v>2109</v>
      </c>
      <c r="F326" s="822">
        <v>700000</v>
      </c>
      <c r="G326" s="822"/>
      <c r="H326" s="822">
        <f t="shared" si="5"/>
        <v>700000</v>
      </c>
    </row>
    <row r="327" spans="1:8" ht="12.5" thickBot="1">
      <c r="A327" s="1047"/>
      <c r="B327" s="826" t="s">
        <v>1307</v>
      </c>
      <c r="C327" s="824">
        <v>1511</v>
      </c>
      <c r="D327" s="821">
        <v>44055</v>
      </c>
      <c r="E327" s="823" t="s">
        <v>2190</v>
      </c>
      <c r="F327" s="822">
        <v>719551</v>
      </c>
      <c r="G327" s="822"/>
      <c r="H327" s="822">
        <f t="shared" si="5"/>
        <v>719551</v>
      </c>
    </row>
    <row r="328" spans="1:8" ht="12.5" thickBot="1">
      <c r="A328" s="1047"/>
      <c r="B328" s="823" t="s">
        <v>815</v>
      </c>
      <c r="C328" s="824">
        <v>1501</v>
      </c>
      <c r="D328" s="825">
        <v>44280</v>
      </c>
      <c r="E328" s="823" t="s">
        <v>2148</v>
      </c>
      <c r="F328" s="822">
        <v>739200</v>
      </c>
      <c r="G328" s="822"/>
      <c r="H328" s="822">
        <f t="shared" si="5"/>
        <v>739200</v>
      </c>
    </row>
    <row r="329" spans="1:8" ht="23.5" thickBot="1">
      <c r="A329" s="1047"/>
      <c r="B329" s="828" t="s">
        <v>1712</v>
      </c>
      <c r="C329" s="829" t="s">
        <v>1713</v>
      </c>
      <c r="D329" s="825">
        <v>44172</v>
      </c>
      <c r="E329" s="828" t="s">
        <v>1714</v>
      </c>
      <c r="F329" s="830">
        <v>745500</v>
      </c>
      <c r="G329" s="822"/>
      <c r="H329" s="822">
        <f t="shared" si="5"/>
        <v>745500</v>
      </c>
    </row>
    <row r="330" spans="1:8" ht="12.5" thickBot="1">
      <c r="A330" s="1047"/>
      <c r="B330" s="852" t="s">
        <v>2213</v>
      </c>
      <c r="C330" s="829">
        <v>930</v>
      </c>
      <c r="D330" s="821">
        <v>44265</v>
      </c>
      <c r="E330" s="828" t="s">
        <v>2214</v>
      </c>
      <c r="F330" s="822">
        <v>750015</v>
      </c>
      <c r="G330" s="822"/>
      <c r="H330" s="822">
        <f t="shared" si="5"/>
        <v>750015</v>
      </c>
    </row>
    <row r="331" spans="1:8" ht="23.5" thickBot="1">
      <c r="A331" s="1047"/>
      <c r="B331" s="823" t="s">
        <v>1297</v>
      </c>
      <c r="C331" s="824">
        <v>2248</v>
      </c>
      <c r="D331" s="825">
        <v>43920</v>
      </c>
      <c r="E331" s="823" t="s">
        <v>2144</v>
      </c>
      <c r="F331" s="822">
        <v>762360</v>
      </c>
      <c r="G331" s="822"/>
      <c r="H331" s="822">
        <f t="shared" si="5"/>
        <v>762360</v>
      </c>
    </row>
    <row r="332" spans="1:8" ht="23.5" thickBot="1">
      <c r="A332" s="1047"/>
      <c r="B332" s="828" t="s">
        <v>1763</v>
      </c>
      <c r="C332" s="829" t="s">
        <v>1722</v>
      </c>
      <c r="D332" s="825">
        <v>44181</v>
      </c>
      <c r="E332" s="828" t="s">
        <v>1882</v>
      </c>
      <c r="F332" s="830">
        <v>800000</v>
      </c>
      <c r="G332" s="822"/>
      <c r="H332" s="822">
        <f t="shared" si="5"/>
        <v>800000</v>
      </c>
    </row>
    <row r="333" spans="1:8" ht="23.5" thickBot="1">
      <c r="A333" s="1047"/>
      <c r="B333" s="826" t="s">
        <v>820</v>
      </c>
      <c r="C333" s="824">
        <v>783</v>
      </c>
      <c r="D333" s="825">
        <v>44472</v>
      </c>
      <c r="E333" s="823" t="s">
        <v>1608</v>
      </c>
      <c r="F333" s="822">
        <v>800000</v>
      </c>
      <c r="G333" s="822"/>
      <c r="H333" s="822">
        <f t="shared" si="5"/>
        <v>800000</v>
      </c>
    </row>
    <row r="334" spans="1:8" ht="23.5" thickBot="1">
      <c r="A334" s="1047"/>
      <c r="B334" s="828" t="s">
        <v>1721</v>
      </c>
      <c r="C334" s="829" t="s">
        <v>1722</v>
      </c>
      <c r="D334" s="825">
        <v>44451</v>
      </c>
      <c r="E334" s="828" t="s">
        <v>1931</v>
      </c>
      <c r="F334" s="830">
        <v>800000</v>
      </c>
      <c r="G334" s="822"/>
      <c r="H334" s="822">
        <f t="shared" si="5"/>
        <v>800000</v>
      </c>
    </row>
    <row r="335" spans="1:8" ht="12.5" thickBot="1">
      <c r="A335" s="1047"/>
      <c r="B335" s="823" t="s">
        <v>1146</v>
      </c>
      <c r="C335" s="824">
        <v>3055</v>
      </c>
      <c r="D335" s="825">
        <v>44563</v>
      </c>
      <c r="E335" s="823" t="s">
        <v>2165</v>
      </c>
      <c r="F335" s="822">
        <v>802610</v>
      </c>
      <c r="G335" s="822"/>
      <c r="H335" s="822">
        <f t="shared" si="5"/>
        <v>802610</v>
      </c>
    </row>
    <row r="336" spans="1:8" ht="23.5" thickBot="1">
      <c r="A336" s="1047"/>
      <c r="B336" s="828" t="s">
        <v>1763</v>
      </c>
      <c r="C336" s="829" t="s">
        <v>1722</v>
      </c>
      <c r="D336" s="825">
        <v>44682</v>
      </c>
      <c r="E336" s="828" t="s">
        <v>1764</v>
      </c>
      <c r="F336" s="830">
        <v>809000</v>
      </c>
      <c r="G336" s="822"/>
      <c r="H336" s="822">
        <f t="shared" si="5"/>
        <v>809000</v>
      </c>
    </row>
    <row r="337" spans="1:8" ht="23.5" thickBot="1">
      <c r="A337" s="1047"/>
      <c r="B337" s="828" t="s">
        <v>1915</v>
      </c>
      <c r="C337" s="829" t="s">
        <v>1916</v>
      </c>
      <c r="D337" s="825">
        <v>44356</v>
      </c>
      <c r="E337" s="828" t="s">
        <v>1917</v>
      </c>
      <c r="F337" s="830">
        <v>829500</v>
      </c>
      <c r="G337" s="822"/>
      <c r="H337" s="822">
        <f t="shared" si="5"/>
        <v>829500</v>
      </c>
    </row>
    <row r="338" spans="1:8" ht="23.5" thickBot="1">
      <c r="A338" s="1047"/>
      <c r="B338" s="823" t="s">
        <v>2108</v>
      </c>
      <c r="C338" s="824">
        <v>3156</v>
      </c>
      <c r="D338" s="827">
        <v>44420</v>
      </c>
      <c r="E338" s="823" t="s">
        <v>2110</v>
      </c>
      <c r="F338" s="822">
        <v>850000</v>
      </c>
      <c r="G338" s="822"/>
      <c r="H338" s="822">
        <f t="shared" si="5"/>
        <v>850000</v>
      </c>
    </row>
    <row r="339" spans="1:8" ht="12.5" thickBot="1">
      <c r="A339" s="1047"/>
      <c r="B339" s="819" t="s">
        <v>816</v>
      </c>
      <c r="C339" s="820">
        <v>975</v>
      </c>
      <c r="D339" s="821">
        <v>43602</v>
      </c>
      <c r="E339" s="819" t="s">
        <v>2310</v>
      </c>
      <c r="F339" s="822">
        <v>850100</v>
      </c>
      <c r="G339" s="822"/>
      <c r="H339" s="822">
        <f t="shared" si="5"/>
        <v>850100</v>
      </c>
    </row>
    <row r="340" spans="1:8" ht="23.5" thickBot="1">
      <c r="A340" s="1047"/>
      <c r="B340" s="826" t="s">
        <v>1642</v>
      </c>
      <c r="C340" s="824">
        <v>2986</v>
      </c>
      <c r="D340" s="825">
        <v>44622</v>
      </c>
      <c r="E340" s="823" t="s">
        <v>1643</v>
      </c>
      <c r="F340" s="822">
        <v>899500</v>
      </c>
      <c r="G340" s="822"/>
      <c r="H340" s="822">
        <f t="shared" si="5"/>
        <v>899500</v>
      </c>
    </row>
    <row r="341" spans="1:8" ht="23.5" thickBot="1">
      <c r="A341" s="1047"/>
      <c r="B341" s="828" t="s">
        <v>1929</v>
      </c>
      <c r="C341" s="829" t="s">
        <v>1722</v>
      </c>
      <c r="D341" s="825">
        <v>44544</v>
      </c>
      <c r="E341" s="828" t="s">
        <v>1932</v>
      </c>
      <c r="F341" s="830">
        <v>900000</v>
      </c>
      <c r="G341" s="822"/>
      <c r="H341" s="822">
        <f t="shared" si="5"/>
        <v>900000</v>
      </c>
    </row>
    <row r="342" spans="1:8" ht="46.5" thickBot="1">
      <c r="A342" s="1047"/>
      <c r="B342" s="826" t="s">
        <v>1297</v>
      </c>
      <c r="C342" s="824">
        <v>1361</v>
      </c>
      <c r="D342" s="825">
        <v>44435</v>
      </c>
      <c r="E342" s="823" t="s">
        <v>1592</v>
      </c>
      <c r="F342" s="822">
        <v>914810</v>
      </c>
      <c r="G342" s="822"/>
      <c r="H342" s="822">
        <f t="shared" si="5"/>
        <v>914810</v>
      </c>
    </row>
    <row r="343" spans="1:8" ht="23.5" thickBot="1">
      <c r="A343" s="1047"/>
      <c r="B343" s="823" t="s">
        <v>1473</v>
      </c>
      <c r="C343" s="824">
        <v>2237</v>
      </c>
      <c r="D343" s="825">
        <v>43985</v>
      </c>
      <c r="E343" s="823" t="s">
        <v>1474</v>
      </c>
      <c r="F343" s="822">
        <v>983644</v>
      </c>
      <c r="G343" s="822"/>
      <c r="H343" s="822">
        <f t="shared" si="5"/>
        <v>983644</v>
      </c>
    </row>
    <row r="344" spans="1:8" ht="23.5" thickBot="1">
      <c r="A344" s="1047"/>
      <c r="B344" s="839" t="s">
        <v>1214</v>
      </c>
      <c r="C344" s="820">
        <v>2909</v>
      </c>
      <c r="D344" s="827">
        <v>44835</v>
      </c>
      <c r="E344" s="819" t="s">
        <v>1247</v>
      </c>
      <c r="F344" s="830">
        <v>992720</v>
      </c>
      <c r="G344" s="822"/>
      <c r="H344" s="822">
        <f t="shared" si="5"/>
        <v>992720</v>
      </c>
    </row>
    <row r="345" spans="1:8" ht="43.5" customHeight="1" thickBot="1">
      <c r="A345" s="1047"/>
      <c r="B345" s="826" t="s">
        <v>1664</v>
      </c>
      <c r="C345" s="824">
        <v>2589</v>
      </c>
      <c r="D345" s="825">
        <v>44896</v>
      </c>
      <c r="E345" s="823" t="s">
        <v>1665</v>
      </c>
      <c r="F345" s="822">
        <v>993550</v>
      </c>
      <c r="G345" s="822"/>
      <c r="H345" s="822">
        <f t="shared" si="5"/>
        <v>993550</v>
      </c>
    </row>
    <row r="346" spans="1:8" ht="23.5" thickBot="1">
      <c r="A346" s="1047"/>
      <c r="B346" s="826" t="s">
        <v>1581</v>
      </c>
      <c r="C346" s="824">
        <v>2555</v>
      </c>
      <c r="D346" s="825">
        <v>44359</v>
      </c>
      <c r="E346" s="823" t="s">
        <v>1582</v>
      </c>
      <c r="F346" s="822">
        <v>993550</v>
      </c>
      <c r="G346" s="822"/>
      <c r="H346" s="822">
        <f t="shared" si="5"/>
        <v>993550</v>
      </c>
    </row>
    <row r="347" spans="1:8" ht="12.5" thickBot="1">
      <c r="A347" s="1047"/>
      <c r="B347" s="823" t="s">
        <v>1396</v>
      </c>
      <c r="C347" s="824">
        <v>3154</v>
      </c>
      <c r="D347" s="825">
        <v>44615</v>
      </c>
      <c r="E347" s="823" t="s">
        <v>1397</v>
      </c>
      <c r="F347" s="838">
        <v>996000</v>
      </c>
      <c r="G347" s="822"/>
      <c r="H347" s="822">
        <f t="shared" si="5"/>
        <v>996000</v>
      </c>
    </row>
    <row r="348" spans="1:8" ht="12.5" thickBot="1">
      <c r="A348" s="1047"/>
      <c r="B348" s="823" t="s">
        <v>1389</v>
      </c>
      <c r="C348" s="824">
        <v>3164</v>
      </c>
      <c r="D348" s="825">
        <v>44615</v>
      </c>
      <c r="E348" s="823" t="s">
        <v>1395</v>
      </c>
      <c r="F348" s="838">
        <v>997450</v>
      </c>
      <c r="G348" s="822"/>
      <c r="H348" s="822">
        <f t="shared" si="5"/>
        <v>997450</v>
      </c>
    </row>
    <row r="349" spans="1:8" ht="23.5" thickBot="1">
      <c r="A349" s="1047"/>
      <c r="B349" s="826" t="s">
        <v>1571</v>
      </c>
      <c r="C349" s="824">
        <v>798</v>
      </c>
      <c r="D349" s="825">
        <v>44279</v>
      </c>
      <c r="E349" s="823" t="s">
        <v>1572</v>
      </c>
      <c r="F349" s="822">
        <v>998250</v>
      </c>
      <c r="G349" s="822"/>
      <c r="H349" s="822">
        <f t="shared" si="5"/>
        <v>998250</v>
      </c>
    </row>
    <row r="350" spans="1:8" ht="23.5" thickBot="1">
      <c r="A350" s="1047"/>
      <c r="B350" s="839" t="s">
        <v>1215</v>
      </c>
      <c r="C350" s="820">
        <v>543</v>
      </c>
      <c r="D350" s="827">
        <v>44451</v>
      </c>
      <c r="E350" s="819" t="s">
        <v>1229</v>
      </c>
      <c r="F350" s="830">
        <v>998760</v>
      </c>
      <c r="G350" s="822"/>
      <c r="H350" s="822">
        <f t="shared" si="5"/>
        <v>998760</v>
      </c>
    </row>
    <row r="351" spans="1:8" ht="12.5" thickBot="1">
      <c r="A351" s="1047"/>
      <c r="B351" s="826" t="s">
        <v>1521</v>
      </c>
      <c r="C351" s="824">
        <v>2698</v>
      </c>
      <c r="D351" s="825">
        <v>44564</v>
      </c>
      <c r="E351" s="823" t="s">
        <v>1522</v>
      </c>
      <c r="F351" s="822">
        <v>999440</v>
      </c>
      <c r="G351" s="822"/>
      <c r="H351" s="822">
        <f t="shared" si="5"/>
        <v>999440</v>
      </c>
    </row>
    <row r="352" spans="1:8" ht="12.5" thickBot="1">
      <c r="A352" s="1047"/>
      <c r="B352" s="826" t="s">
        <v>1539</v>
      </c>
      <c r="C352" s="824">
        <v>2699</v>
      </c>
      <c r="D352" s="825">
        <v>44623</v>
      </c>
      <c r="E352" s="823" t="s">
        <v>1540</v>
      </c>
      <c r="F352" s="822">
        <v>999440</v>
      </c>
      <c r="G352" s="822"/>
      <c r="H352" s="822">
        <f t="shared" si="5"/>
        <v>999440</v>
      </c>
    </row>
    <row r="353" spans="1:8" ht="12.5" thickBot="1">
      <c r="A353" s="1047"/>
      <c r="B353" s="842" t="s">
        <v>2220</v>
      </c>
      <c r="C353" s="829">
        <v>2235</v>
      </c>
      <c r="D353" s="821">
        <v>44586</v>
      </c>
      <c r="E353" s="828" t="s">
        <v>2221</v>
      </c>
      <c r="F353" s="822">
        <v>999550</v>
      </c>
      <c r="G353" s="822"/>
      <c r="H353" s="822">
        <f t="shared" si="5"/>
        <v>999550</v>
      </c>
    </row>
    <row r="354" spans="1:8" ht="23.5" thickBot="1">
      <c r="A354" s="1047"/>
      <c r="B354" s="823" t="s">
        <v>1195</v>
      </c>
      <c r="C354" s="824">
        <v>867</v>
      </c>
      <c r="D354" s="821">
        <v>44340</v>
      </c>
      <c r="E354" s="823" t="s">
        <v>2265</v>
      </c>
      <c r="F354" s="822">
        <v>999630</v>
      </c>
      <c r="G354" s="822"/>
      <c r="H354" s="822">
        <f t="shared" si="5"/>
        <v>999630</v>
      </c>
    </row>
    <row r="355" spans="1:8" ht="23.5" thickBot="1">
      <c r="A355" s="1047"/>
      <c r="B355" s="819" t="s">
        <v>2035</v>
      </c>
      <c r="C355" s="820" t="s">
        <v>2037</v>
      </c>
      <c r="D355" s="821">
        <v>44350</v>
      </c>
      <c r="E355" s="819" t="s">
        <v>2038</v>
      </c>
      <c r="F355" s="822">
        <v>999650</v>
      </c>
      <c r="G355" s="822"/>
      <c r="H355" s="822">
        <f t="shared" si="5"/>
        <v>999650</v>
      </c>
    </row>
    <row r="356" spans="1:8" ht="12.5" thickBot="1">
      <c r="A356" s="1047"/>
      <c r="B356" s="819" t="s">
        <v>2035</v>
      </c>
      <c r="C356" s="820">
        <v>1921</v>
      </c>
      <c r="D356" s="821">
        <v>44350</v>
      </c>
      <c r="E356" s="819" t="s">
        <v>2036</v>
      </c>
      <c r="F356" s="822">
        <v>999650</v>
      </c>
      <c r="G356" s="822"/>
      <c r="H356" s="822">
        <f t="shared" si="5"/>
        <v>999650</v>
      </c>
    </row>
    <row r="357" spans="1:8" ht="35" thickBot="1">
      <c r="A357" s="1047"/>
      <c r="B357" s="826" t="s">
        <v>1599</v>
      </c>
      <c r="C357" s="824">
        <v>1360</v>
      </c>
      <c r="D357" s="825">
        <v>44453</v>
      </c>
      <c r="E357" s="823" t="s">
        <v>1600</v>
      </c>
      <c r="F357" s="822">
        <v>999750</v>
      </c>
      <c r="G357" s="822"/>
      <c r="H357" s="822">
        <f t="shared" si="5"/>
        <v>999750</v>
      </c>
    </row>
    <row r="358" spans="1:8" ht="23.5" thickBot="1">
      <c r="A358" s="1047"/>
      <c r="B358" s="826" t="s">
        <v>1647</v>
      </c>
      <c r="C358" s="824">
        <v>2690</v>
      </c>
      <c r="D358" s="825">
        <v>44835</v>
      </c>
      <c r="E358" s="823" t="s">
        <v>1648</v>
      </c>
      <c r="F358" s="822">
        <v>999750</v>
      </c>
      <c r="G358" s="822"/>
      <c r="H358" s="822">
        <f t="shared" si="5"/>
        <v>999750</v>
      </c>
    </row>
    <row r="359" spans="1:8" ht="23.5" thickBot="1">
      <c r="A359" s="1047"/>
      <c r="B359" s="826" t="s">
        <v>1601</v>
      </c>
      <c r="C359" s="824">
        <v>2703</v>
      </c>
      <c r="D359" s="825">
        <v>44649</v>
      </c>
      <c r="E359" s="823" t="s">
        <v>1644</v>
      </c>
      <c r="F359" s="822">
        <v>999750</v>
      </c>
      <c r="G359" s="822"/>
      <c r="H359" s="822">
        <f t="shared" si="5"/>
        <v>999750</v>
      </c>
    </row>
    <row r="360" spans="1:8" ht="23.5" thickBot="1">
      <c r="A360" s="1047"/>
      <c r="B360" s="826" t="s">
        <v>1575</v>
      </c>
      <c r="C360" s="824">
        <v>2560</v>
      </c>
      <c r="D360" s="825">
        <v>44359</v>
      </c>
      <c r="E360" s="823" t="s">
        <v>1576</v>
      </c>
      <c r="F360" s="822">
        <v>999775</v>
      </c>
      <c r="G360" s="822"/>
      <c r="H360" s="822">
        <f t="shared" si="5"/>
        <v>999775</v>
      </c>
    </row>
    <row r="361" spans="1:8" ht="23.5" thickBot="1">
      <c r="A361" s="1047"/>
      <c r="B361" s="826" t="s">
        <v>1272</v>
      </c>
      <c r="C361" s="824">
        <v>2570</v>
      </c>
      <c r="D361" s="825">
        <v>44546</v>
      </c>
      <c r="E361" s="823" t="s">
        <v>1624</v>
      </c>
      <c r="F361" s="822">
        <v>999775</v>
      </c>
      <c r="G361" s="822"/>
      <c r="H361" s="822">
        <f t="shared" si="5"/>
        <v>999775</v>
      </c>
    </row>
    <row r="362" spans="1:8" ht="12.5" thickBot="1">
      <c r="A362" s="1047"/>
      <c r="B362" s="823" t="s">
        <v>1351</v>
      </c>
      <c r="C362" s="824">
        <v>2756</v>
      </c>
      <c r="D362" s="831">
        <v>44585</v>
      </c>
      <c r="E362" s="823" t="s">
        <v>1352</v>
      </c>
      <c r="F362" s="822">
        <v>999775</v>
      </c>
      <c r="G362" s="822"/>
      <c r="H362" s="822">
        <f t="shared" si="5"/>
        <v>999775</v>
      </c>
    </row>
    <row r="363" spans="1:8" ht="12.5" thickBot="1">
      <c r="A363" s="1047"/>
      <c r="B363" s="823" t="s">
        <v>1354</v>
      </c>
      <c r="C363" s="824">
        <v>2751</v>
      </c>
      <c r="D363" s="831">
        <v>44585</v>
      </c>
      <c r="E363" s="823" t="s">
        <v>1355</v>
      </c>
      <c r="F363" s="822">
        <v>999775</v>
      </c>
      <c r="G363" s="822"/>
      <c r="H363" s="822">
        <f t="shared" si="5"/>
        <v>999775</v>
      </c>
    </row>
    <row r="364" spans="1:8" ht="23.5" thickBot="1">
      <c r="A364" s="1047"/>
      <c r="B364" s="826" t="s">
        <v>1511</v>
      </c>
      <c r="C364" s="824">
        <v>2621</v>
      </c>
      <c r="D364" s="825">
        <v>43917</v>
      </c>
      <c r="E364" s="823" t="s">
        <v>1512</v>
      </c>
      <c r="F364" s="822">
        <v>999900</v>
      </c>
      <c r="G364" s="822"/>
      <c r="H364" s="822">
        <f t="shared" si="5"/>
        <v>999900</v>
      </c>
    </row>
    <row r="365" spans="1:8" ht="23.5" thickBot="1">
      <c r="A365" s="1047"/>
      <c r="B365" s="828" t="s">
        <v>1701</v>
      </c>
      <c r="C365" s="829" t="s">
        <v>1739</v>
      </c>
      <c r="D365" s="825">
        <v>44317</v>
      </c>
      <c r="E365" s="828" t="s">
        <v>1891</v>
      </c>
      <c r="F365" s="830">
        <v>999950</v>
      </c>
      <c r="G365" s="822"/>
      <c r="H365" s="822">
        <f t="shared" si="5"/>
        <v>999950</v>
      </c>
    </row>
    <row r="366" spans="1:8" ht="23.5" thickBot="1">
      <c r="A366" s="1047"/>
      <c r="B366" s="819" t="s">
        <v>2013</v>
      </c>
      <c r="C366" s="820">
        <v>1608</v>
      </c>
      <c r="D366" s="821">
        <v>44412</v>
      </c>
      <c r="E366" s="819" t="s">
        <v>2014</v>
      </c>
      <c r="F366" s="822">
        <v>999950</v>
      </c>
      <c r="G366" s="822"/>
      <c r="H366" s="822">
        <f t="shared" ref="H366:H429" si="6">F366-G366</f>
        <v>999950</v>
      </c>
    </row>
    <row r="367" spans="1:8" ht="23.5" thickBot="1">
      <c r="A367" s="1047"/>
      <c r="B367" s="828" t="s">
        <v>1730</v>
      </c>
      <c r="C367" s="829" t="s">
        <v>1731</v>
      </c>
      <c r="D367" s="825">
        <v>44274</v>
      </c>
      <c r="E367" s="828" t="s">
        <v>1732</v>
      </c>
      <c r="F367" s="830">
        <v>1000000</v>
      </c>
      <c r="G367" s="822"/>
      <c r="H367" s="822">
        <f t="shared" si="6"/>
        <v>1000000</v>
      </c>
    </row>
    <row r="368" spans="1:8" ht="23.5" thickBot="1">
      <c r="A368" s="1047"/>
      <c r="B368" s="828" t="s">
        <v>1892</v>
      </c>
      <c r="C368" s="829" t="s">
        <v>1739</v>
      </c>
      <c r="D368" s="825">
        <v>44317</v>
      </c>
      <c r="E368" s="828" t="s">
        <v>1893</v>
      </c>
      <c r="F368" s="830">
        <v>1000000</v>
      </c>
      <c r="G368" s="822"/>
      <c r="H368" s="822">
        <f t="shared" si="6"/>
        <v>1000000</v>
      </c>
    </row>
    <row r="369" spans="1:8" ht="23.5" thickBot="1">
      <c r="A369" s="1047"/>
      <c r="B369" s="828" t="s">
        <v>1738</v>
      </c>
      <c r="C369" s="829" t="s">
        <v>1739</v>
      </c>
      <c r="D369" s="825">
        <v>44317</v>
      </c>
      <c r="E369" s="828" t="s">
        <v>1740</v>
      </c>
      <c r="F369" s="830">
        <v>1000000</v>
      </c>
      <c r="G369" s="822"/>
      <c r="H369" s="822">
        <f t="shared" si="6"/>
        <v>1000000</v>
      </c>
    </row>
    <row r="370" spans="1:8" ht="23.5" thickBot="1">
      <c r="A370" s="1047"/>
      <c r="B370" s="826" t="s">
        <v>1509</v>
      </c>
      <c r="C370" s="824">
        <v>2404</v>
      </c>
      <c r="D370" s="825">
        <v>43861</v>
      </c>
      <c r="E370" s="823" t="s">
        <v>1510</v>
      </c>
      <c r="F370" s="822">
        <v>1000000</v>
      </c>
      <c r="G370" s="822"/>
      <c r="H370" s="822">
        <f t="shared" si="6"/>
        <v>1000000</v>
      </c>
    </row>
    <row r="371" spans="1:8" ht="23.5" thickBot="1">
      <c r="A371" s="1047"/>
      <c r="B371" s="826" t="s">
        <v>815</v>
      </c>
      <c r="C371" s="824">
        <v>786</v>
      </c>
      <c r="D371" s="825">
        <v>44472</v>
      </c>
      <c r="E371" s="823" t="s">
        <v>1609</v>
      </c>
      <c r="F371" s="822">
        <v>1000000</v>
      </c>
      <c r="G371" s="822"/>
      <c r="H371" s="822">
        <f t="shared" si="6"/>
        <v>1000000</v>
      </c>
    </row>
    <row r="372" spans="1:8" ht="12.5" thickBot="1">
      <c r="A372" s="1047"/>
      <c r="B372" s="826" t="s">
        <v>815</v>
      </c>
      <c r="C372" s="824">
        <v>241</v>
      </c>
      <c r="D372" s="825">
        <v>44249</v>
      </c>
      <c r="E372" s="823" t="s">
        <v>1560</v>
      </c>
      <c r="F372" s="822">
        <v>1000000</v>
      </c>
      <c r="G372" s="822"/>
      <c r="H372" s="822">
        <f t="shared" si="6"/>
        <v>1000000</v>
      </c>
    </row>
    <row r="373" spans="1:8" ht="35" thickBot="1">
      <c r="A373" s="1047"/>
      <c r="B373" s="826" t="s">
        <v>1549</v>
      </c>
      <c r="C373" s="824">
        <v>2667</v>
      </c>
      <c r="D373" s="825">
        <v>44546</v>
      </c>
      <c r="E373" s="823" t="s">
        <v>1623</v>
      </c>
      <c r="F373" s="822">
        <v>1000000</v>
      </c>
      <c r="G373" s="822"/>
      <c r="H373" s="822">
        <f t="shared" si="6"/>
        <v>1000000</v>
      </c>
    </row>
    <row r="374" spans="1:8" ht="23.5" thickBot="1">
      <c r="A374" s="1047"/>
      <c r="B374" s="828" t="s">
        <v>1721</v>
      </c>
      <c r="C374" s="829" t="s">
        <v>1722</v>
      </c>
      <c r="D374" s="825">
        <v>44682</v>
      </c>
      <c r="E374" s="828" t="s">
        <v>1723</v>
      </c>
      <c r="F374" s="830">
        <v>1000000</v>
      </c>
      <c r="G374" s="822"/>
      <c r="H374" s="822">
        <f t="shared" si="6"/>
        <v>1000000</v>
      </c>
    </row>
    <row r="375" spans="1:8" ht="12.5" thickBot="1">
      <c r="A375" s="1047"/>
      <c r="B375" s="826" t="s">
        <v>815</v>
      </c>
      <c r="C375" s="824">
        <v>1310</v>
      </c>
      <c r="D375" s="825">
        <v>43764</v>
      </c>
      <c r="E375" s="823" t="s">
        <v>1508</v>
      </c>
      <c r="F375" s="822">
        <v>1000000</v>
      </c>
      <c r="G375" s="822"/>
      <c r="H375" s="822">
        <f t="shared" si="6"/>
        <v>1000000</v>
      </c>
    </row>
    <row r="376" spans="1:8" ht="23.5" thickBot="1">
      <c r="A376" s="1047"/>
      <c r="B376" s="826" t="s">
        <v>815</v>
      </c>
      <c r="C376" s="824">
        <v>779</v>
      </c>
      <c r="D376" s="825">
        <v>44442</v>
      </c>
      <c r="E376" s="823" t="s">
        <v>1518</v>
      </c>
      <c r="F376" s="822">
        <v>1000000</v>
      </c>
      <c r="G376" s="822"/>
      <c r="H376" s="822">
        <f t="shared" si="6"/>
        <v>1000000</v>
      </c>
    </row>
    <row r="377" spans="1:8" ht="23.5" thickBot="1">
      <c r="A377" s="1047"/>
      <c r="B377" s="819" t="s">
        <v>2373</v>
      </c>
      <c r="C377" s="820">
        <v>37</v>
      </c>
      <c r="D377" s="821">
        <v>44267</v>
      </c>
      <c r="E377" s="819" t="s">
        <v>2374</v>
      </c>
      <c r="F377" s="822">
        <v>1000000</v>
      </c>
      <c r="G377" s="822"/>
      <c r="H377" s="822">
        <f t="shared" si="6"/>
        <v>1000000</v>
      </c>
    </row>
    <row r="378" spans="1:8" ht="23.5" thickBot="1">
      <c r="A378" s="1047"/>
      <c r="B378" s="819" t="s">
        <v>2394</v>
      </c>
      <c r="C378" s="820">
        <v>2169</v>
      </c>
      <c r="D378" s="821">
        <v>44389</v>
      </c>
      <c r="E378" s="819" t="s">
        <v>2374</v>
      </c>
      <c r="F378" s="822">
        <v>1000000</v>
      </c>
      <c r="G378" s="822">
        <v>1000000</v>
      </c>
      <c r="H378" s="822">
        <f t="shared" si="6"/>
        <v>0</v>
      </c>
    </row>
    <row r="379" spans="1:8" ht="23.5" thickBot="1">
      <c r="A379" s="1047"/>
      <c r="B379" s="819" t="s">
        <v>2396</v>
      </c>
      <c r="C379" s="820">
        <v>1940</v>
      </c>
      <c r="D379" s="821">
        <v>44432</v>
      </c>
      <c r="E379" s="819" t="s">
        <v>2374</v>
      </c>
      <c r="F379" s="822">
        <v>1000000</v>
      </c>
      <c r="G379" s="822"/>
      <c r="H379" s="822">
        <f t="shared" si="6"/>
        <v>1000000</v>
      </c>
    </row>
    <row r="380" spans="1:8" ht="23.5" thickBot="1">
      <c r="A380" s="1047"/>
      <c r="B380" s="819" t="s">
        <v>2382</v>
      </c>
      <c r="C380" s="820">
        <v>2168</v>
      </c>
      <c r="D380" s="821">
        <v>44512</v>
      </c>
      <c r="E380" s="819" t="s">
        <v>2374</v>
      </c>
      <c r="F380" s="822">
        <v>1000000</v>
      </c>
      <c r="G380" s="822"/>
      <c r="H380" s="822">
        <f t="shared" si="6"/>
        <v>1000000</v>
      </c>
    </row>
    <row r="381" spans="1:8" ht="23.5" thickBot="1">
      <c r="A381" s="1047"/>
      <c r="B381" s="819" t="s">
        <v>2403</v>
      </c>
      <c r="C381" s="820">
        <v>2167</v>
      </c>
      <c r="D381" s="821">
        <v>44541</v>
      </c>
      <c r="E381" s="819" t="s">
        <v>2374</v>
      </c>
      <c r="F381" s="822">
        <v>1000000</v>
      </c>
      <c r="G381" s="822"/>
      <c r="H381" s="822">
        <f t="shared" si="6"/>
        <v>1000000</v>
      </c>
    </row>
    <row r="382" spans="1:8" ht="23.5" thickBot="1">
      <c r="A382" s="1047"/>
      <c r="B382" s="819" t="s">
        <v>2406</v>
      </c>
      <c r="C382" s="820">
        <v>2186</v>
      </c>
      <c r="D382" s="821">
        <v>44545</v>
      </c>
      <c r="E382" s="819" t="s">
        <v>2374</v>
      </c>
      <c r="F382" s="822">
        <v>1000000</v>
      </c>
      <c r="G382" s="822"/>
      <c r="H382" s="822">
        <f t="shared" si="6"/>
        <v>1000000</v>
      </c>
    </row>
    <row r="383" spans="1:8" ht="23.5" thickBot="1">
      <c r="A383" s="1047"/>
      <c r="B383" s="819" t="s">
        <v>2408</v>
      </c>
      <c r="C383" s="820">
        <v>2190</v>
      </c>
      <c r="D383" s="821">
        <v>44550</v>
      </c>
      <c r="E383" s="819" t="s">
        <v>2374</v>
      </c>
      <c r="F383" s="822">
        <v>1000000</v>
      </c>
      <c r="G383" s="822"/>
      <c r="H383" s="822">
        <f t="shared" si="6"/>
        <v>1000000</v>
      </c>
    </row>
    <row r="384" spans="1:8" ht="12.5" thickBot="1">
      <c r="A384" s="1047"/>
      <c r="B384" s="819" t="s">
        <v>2217</v>
      </c>
      <c r="C384" s="820" t="s">
        <v>2368</v>
      </c>
      <c r="D384" s="821">
        <v>44206</v>
      </c>
      <c r="E384" s="819" t="s">
        <v>2369</v>
      </c>
      <c r="F384" s="822">
        <v>1000000</v>
      </c>
      <c r="G384" s="822"/>
      <c r="H384" s="822">
        <f t="shared" si="6"/>
        <v>1000000</v>
      </c>
    </row>
    <row r="385" spans="1:8" ht="12.5" thickBot="1">
      <c r="A385" s="1047"/>
      <c r="B385" s="819" t="s">
        <v>1195</v>
      </c>
      <c r="C385" s="820" t="s">
        <v>2385</v>
      </c>
      <c r="D385" s="821">
        <v>44316</v>
      </c>
      <c r="E385" s="819" t="s">
        <v>2351</v>
      </c>
      <c r="F385" s="822">
        <v>1000000</v>
      </c>
      <c r="G385" s="822"/>
      <c r="H385" s="822">
        <f t="shared" si="6"/>
        <v>1000000</v>
      </c>
    </row>
    <row r="386" spans="1:8" ht="12.5" thickBot="1">
      <c r="A386" s="1047"/>
      <c r="B386" s="823" t="s">
        <v>2158</v>
      </c>
      <c r="C386" s="824">
        <v>1509</v>
      </c>
      <c r="D386" s="825">
        <v>44299</v>
      </c>
      <c r="E386" s="823" t="s">
        <v>2159</v>
      </c>
      <c r="F386" s="822">
        <v>1000000</v>
      </c>
      <c r="G386" s="822"/>
      <c r="H386" s="822">
        <f t="shared" si="6"/>
        <v>1000000</v>
      </c>
    </row>
    <row r="387" spans="1:8" ht="23.5" thickBot="1">
      <c r="A387" s="1047"/>
      <c r="B387" s="819" t="s">
        <v>2035</v>
      </c>
      <c r="C387" s="820">
        <v>1931</v>
      </c>
      <c r="D387" s="821">
        <v>44361</v>
      </c>
      <c r="E387" s="819" t="s">
        <v>2326</v>
      </c>
      <c r="F387" s="822">
        <v>1000000</v>
      </c>
      <c r="G387" s="822"/>
      <c r="H387" s="822">
        <f t="shared" si="6"/>
        <v>1000000</v>
      </c>
    </row>
    <row r="388" spans="1:8" ht="12.5" thickBot="1">
      <c r="A388" s="1047"/>
      <c r="B388" s="819" t="s">
        <v>1612</v>
      </c>
      <c r="C388" s="820">
        <v>3501</v>
      </c>
      <c r="D388" s="821">
        <v>44589</v>
      </c>
      <c r="E388" s="819" t="s">
        <v>2370</v>
      </c>
      <c r="F388" s="822">
        <v>1000000</v>
      </c>
      <c r="G388" s="822"/>
      <c r="H388" s="822">
        <f t="shared" si="6"/>
        <v>1000000</v>
      </c>
    </row>
    <row r="389" spans="1:8" ht="23.5" thickBot="1">
      <c r="A389" s="1047"/>
      <c r="B389" s="823" t="s">
        <v>2146</v>
      </c>
      <c r="C389" s="824">
        <v>2208</v>
      </c>
      <c r="D389" s="825">
        <v>43983</v>
      </c>
      <c r="E389" s="823" t="s">
        <v>2147</v>
      </c>
      <c r="F389" s="822">
        <v>1000000</v>
      </c>
      <c r="G389" s="822"/>
      <c r="H389" s="822">
        <f t="shared" si="6"/>
        <v>1000000</v>
      </c>
    </row>
    <row r="390" spans="1:8" ht="12.5" thickBot="1">
      <c r="A390" s="1047"/>
      <c r="B390" s="826" t="s">
        <v>1511</v>
      </c>
      <c r="C390" s="824">
        <v>2901</v>
      </c>
      <c r="D390" s="827">
        <v>44546</v>
      </c>
      <c r="E390" s="823" t="s">
        <v>2085</v>
      </c>
      <c r="F390" s="822">
        <v>1000000</v>
      </c>
      <c r="G390" s="822"/>
      <c r="H390" s="822">
        <f t="shared" si="6"/>
        <v>1000000</v>
      </c>
    </row>
    <row r="391" spans="1:8" ht="12.5" thickBot="1">
      <c r="A391" s="1047"/>
      <c r="B391" s="819" t="s">
        <v>2046</v>
      </c>
      <c r="C391" s="824">
        <v>1952</v>
      </c>
      <c r="D391" s="827">
        <v>43808</v>
      </c>
      <c r="E391" s="819" t="s">
        <v>2047</v>
      </c>
      <c r="F391" s="822">
        <v>1000000</v>
      </c>
      <c r="G391" s="822"/>
      <c r="H391" s="822">
        <f t="shared" si="6"/>
        <v>1000000</v>
      </c>
    </row>
    <row r="392" spans="1:8" ht="12.5" thickBot="1">
      <c r="A392" s="1047"/>
      <c r="B392" s="819" t="s">
        <v>825</v>
      </c>
      <c r="C392" s="824"/>
      <c r="D392" s="827">
        <v>43237</v>
      </c>
      <c r="E392" s="819" t="s">
        <v>2045</v>
      </c>
      <c r="F392" s="822">
        <v>1000000</v>
      </c>
      <c r="G392" s="822"/>
      <c r="H392" s="822">
        <f t="shared" si="6"/>
        <v>1000000</v>
      </c>
    </row>
    <row r="393" spans="1:8" ht="23.5" thickBot="1">
      <c r="A393" s="1047"/>
      <c r="B393" s="819" t="s">
        <v>2352</v>
      </c>
      <c r="C393" s="820">
        <v>1169</v>
      </c>
      <c r="D393" s="821">
        <v>43781</v>
      </c>
      <c r="E393" s="819" t="s">
        <v>2353</v>
      </c>
      <c r="F393" s="822">
        <v>1000800</v>
      </c>
      <c r="G393" s="822"/>
      <c r="H393" s="822">
        <f t="shared" si="6"/>
        <v>1000800</v>
      </c>
    </row>
    <row r="394" spans="1:8" ht="23.5" thickBot="1">
      <c r="A394" s="1047"/>
      <c r="B394" s="819" t="s">
        <v>2397</v>
      </c>
      <c r="C394" s="820">
        <v>3150</v>
      </c>
      <c r="D394" s="821">
        <v>44483</v>
      </c>
      <c r="E394" s="819" t="s">
        <v>2374</v>
      </c>
      <c r="F394" s="822">
        <v>1005925</v>
      </c>
      <c r="G394" s="822"/>
      <c r="H394" s="822">
        <f t="shared" si="6"/>
        <v>1005925</v>
      </c>
    </row>
    <row r="395" spans="1:8" ht="23.5" thickBot="1">
      <c r="A395" s="1047"/>
      <c r="B395" s="819" t="s">
        <v>2332</v>
      </c>
      <c r="C395" s="820">
        <v>610</v>
      </c>
      <c r="D395" s="821">
        <v>43678</v>
      </c>
      <c r="E395" s="819" t="s">
        <v>2318</v>
      </c>
      <c r="F395" s="822">
        <v>1014650</v>
      </c>
      <c r="G395" s="822"/>
      <c r="H395" s="822">
        <f t="shared" si="6"/>
        <v>1014650</v>
      </c>
    </row>
    <row r="396" spans="1:8" ht="23.5" thickBot="1">
      <c r="A396" s="1047"/>
      <c r="B396" s="819" t="s">
        <v>2349</v>
      </c>
      <c r="C396" s="820">
        <v>1159</v>
      </c>
      <c r="D396" s="821">
        <v>43718</v>
      </c>
      <c r="E396" s="819" t="s">
        <v>2318</v>
      </c>
      <c r="F396" s="822">
        <v>1017500</v>
      </c>
      <c r="G396" s="822"/>
      <c r="H396" s="822">
        <f t="shared" si="6"/>
        <v>1017500</v>
      </c>
    </row>
    <row r="397" spans="1:8" ht="12.5" thickBot="1">
      <c r="A397" s="1047"/>
      <c r="B397" s="823" t="s">
        <v>2168</v>
      </c>
      <c r="C397" s="824">
        <v>3068</v>
      </c>
      <c r="D397" s="825">
        <v>44563</v>
      </c>
      <c r="E397" s="823" t="s">
        <v>2169</v>
      </c>
      <c r="F397" s="822">
        <v>1032100</v>
      </c>
      <c r="G397" s="822"/>
      <c r="H397" s="822">
        <f t="shared" si="6"/>
        <v>1032100</v>
      </c>
    </row>
    <row r="398" spans="1:8" ht="12.5" thickBot="1">
      <c r="A398" s="1047"/>
      <c r="B398" s="826" t="s">
        <v>815</v>
      </c>
      <c r="C398" s="824">
        <v>1855</v>
      </c>
      <c r="D398" s="821">
        <v>44602</v>
      </c>
      <c r="E398" s="823" t="s">
        <v>2305</v>
      </c>
      <c r="F398" s="822">
        <v>1046522</v>
      </c>
      <c r="G398" s="822"/>
      <c r="H398" s="822">
        <f t="shared" si="6"/>
        <v>1046522</v>
      </c>
    </row>
    <row r="399" spans="1:8" ht="12.5" thickBot="1">
      <c r="A399" s="1047"/>
      <c r="B399" s="823" t="s">
        <v>2156</v>
      </c>
      <c r="C399" s="824">
        <v>3073</v>
      </c>
      <c r="D399" s="825">
        <v>44594</v>
      </c>
      <c r="E399" s="823" t="s">
        <v>2164</v>
      </c>
      <c r="F399" s="822">
        <v>1055000</v>
      </c>
      <c r="G399" s="822"/>
      <c r="H399" s="822">
        <f t="shared" si="6"/>
        <v>1055000</v>
      </c>
    </row>
    <row r="400" spans="1:8" ht="12.5" thickBot="1">
      <c r="A400" s="1047"/>
      <c r="B400" s="823" t="s">
        <v>2166</v>
      </c>
      <c r="C400" s="824">
        <v>3060</v>
      </c>
      <c r="D400" s="825">
        <v>44563</v>
      </c>
      <c r="E400" s="823" t="s">
        <v>2167</v>
      </c>
      <c r="F400" s="822">
        <v>1079037</v>
      </c>
      <c r="G400" s="822"/>
      <c r="H400" s="822">
        <f t="shared" si="6"/>
        <v>1079037</v>
      </c>
    </row>
    <row r="401" spans="1:8" ht="23.5" thickBot="1">
      <c r="A401" s="1047"/>
      <c r="B401" s="819" t="s">
        <v>2412</v>
      </c>
      <c r="C401" s="820">
        <v>3028</v>
      </c>
      <c r="D401" s="821">
        <v>44616</v>
      </c>
      <c r="E401" s="819" t="s">
        <v>2374</v>
      </c>
      <c r="F401" s="822">
        <v>1100000</v>
      </c>
      <c r="G401" s="822"/>
      <c r="H401" s="822">
        <f t="shared" si="6"/>
        <v>1100000</v>
      </c>
    </row>
    <row r="402" spans="1:8" ht="12.5" thickBot="1">
      <c r="A402" s="1047"/>
      <c r="B402" s="823" t="s">
        <v>2294</v>
      </c>
      <c r="C402" s="824">
        <v>1203</v>
      </c>
      <c r="D402" s="821">
        <v>44411</v>
      </c>
      <c r="E402" s="823" t="s">
        <v>1395</v>
      </c>
      <c r="F402" s="822">
        <v>1150400</v>
      </c>
      <c r="G402" s="822"/>
      <c r="H402" s="822">
        <f t="shared" si="6"/>
        <v>1150400</v>
      </c>
    </row>
    <row r="403" spans="1:8" ht="23.5" thickBot="1">
      <c r="A403" s="1047"/>
      <c r="B403" s="826" t="s">
        <v>1541</v>
      </c>
      <c r="C403" s="824">
        <v>2965</v>
      </c>
      <c r="D403" s="825">
        <v>44580</v>
      </c>
      <c r="E403" s="823" t="s">
        <v>1633</v>
      </c>
      <c r="F403" s="822">
        <v>1189580</v>
      </c>
      <c r="G403" s="822"/>
      <c r="H403" s="822">
        <f t="shared" si="6"/>
        <v>1189580</v>
      </c>
    </row>
    <row r="404" spans="1:8" ht="23.5" thickBot="1">
      <c r="A404" s="1047"/>
      <c r="B404" s="823" t="s">
        <v>1195</v>
      </c>
      <c r="C404" s="824">
        <v>3292</v>
      </c>
      <c r="D404" s="831">
        <v>44341</v>
      </c>
      <c r="E404" s="823" t="s">
        <v>1341</v>
      </c>
      <c r="F404" s="822">
        <v>1195525</v>
      </c>
      <c r="G404" s="822"/>
      <c r="H404" s="822">
        <f t="shared" si="6"/>
        <v>1195525</v>
      </c>
    </row>
    <row r="405" spans="1:8" ht="12.5" thickBot="1">
      <c r="A405" s="1047"/>
      <c r="B405" s="819" t="s">
        <v>2053</v>
      </c>
      <c r="C405" s="824">
        <v>1057</v>
      </c>
      <c r="D405" s="827">
        <v>44307</v>
      </c>
      <c r="E405" s="819" t="s">
        <v>2054</v>
      </c>
      <c r="F405" s="822">
        <v>1199221</v>
      </c>
      <c r="G405" s="822"/>
      <c r="H405" s="822">
        <f t="shared" si="6"/>
        <v>1199221</v>
      </c>
    </row>
    <row r="406" spans="1:8" ht="12.5" thickBot="1">
      <c r="A406" s="1047"/>
      <c r="B406" s="819" t="s">
        <v>2052</v>
      </c>
      <c r="C406" s="824">
        <v>1056</v>
      </c>
      <c r="D406" s="827">
        <v>44306</v>
      </c>
      <c r="E406" s="819" t="s">
        <v>1390</v>
      </c>
      <c r="F406" s="822">
        <v>1199520</v>
      </c>
      <c r="G406" s="822"/>
      <c r="H406" s="822">
        <f t="shared" si="6"/>
        <v>1199520</v>
      </c>
    </row>
    <row r="407" spans="1:8" ht="23.5" thickBot="1">
      <c r="A407" s="1047"/>
      <c r="B407" s="823" t="s">
        <v>1274</v>
      </c>
      <c r="C407" s="824">
        <v>3158</v>
      </c>
      <c r="D407" s="827">
        <v>44359</v>
      </c>
      <c r="E407" s="823" t="s">
        <v>1275</v>
      </c>
      <c r="F407" s="822">
        <v>1200000</v>
      </c>
      <c r="G407" s="822"/>
      <c r="H407" s="822">
        <f t="shared" si="6"/>
        <v>1200000</v>
      </c>
    </row>
    <row r="408" spans="1:8" ht="23.5" thickBot="1">
      <c r="A408" s="1047"/>
      <c r="B408" s="819" t="s">
        <v>2408</v>
      </c>
      <c r="C408" s="820">
        <v>2191</v>
      </c>
      <c r="D408" s="821">
        <v>44550</v>
      </c>
      <c r="E408" s="819" t="s">
        <v>2374</v>
      </c>
      <c r="F408" s="822">
        <v>1200000</v>
      </c>
      <c r="G408" s="822"/>
      <c r="H408" s="822">
        <f t="shared" si="6"/>
        <v>1200000</v>
      </c>
    </row>
    <row r="409" spans="1:8" ht="23.5" thickBot="1">
      <c r="A409" s="1047"/>
      <c r="B409" s="823" t="s">
        <v>815</v>
      </c>
      <c r="C409" s="824">
        <v>1159</v>
      </c>
      <c r="D409" s="821">
        <v>44574</v>
      </c>
      <c r="E409" s="823" t="s">
        <v>2278</v>
      </c>
      <c r="F409" s="822">
        <v>1200000</v>
      </c>
      <c r="G409" s="822"/>
      <c r="H409" s="822">
        <f t="shared" si="6"/>
        <v>1200000</v>
      </c>
    </row>
    <row r="410" spans="1:8" ht="23.5" thickBot="1">
      <c r="A410" s="1047"/>
      <c r="B410" s="819" t="s">
        <v>2319</v>
      </c>
      <c r="C410" s="820">
        <v>4218</v>
      </c>
      <c r="D410" s="821">
        <v>43244</v>
      </c>
      <c r="E410" s="819" t="s">
        <v>1275</v>
      </c>
      <c r="F410" s="822">
        <v>1210000</v>
      </c>
      <c r="G410" s="822"/>
      <c r="H410" s="822">
        <f t="shared" si="6"/>
        <v>1210000</v>
      </c>
    </row>
    <row r="411" spans="1:8" ht="12.5" thickBot="1">
      <c r="A411" s="1047"/>
      <c r="B411" s="826" t="s">
        <v>2192</v>
      </c>
      <c r="C411" s="824">
        <v>564</v>
      </c>
      <c r="D411" s="821">
        <v>44267</v>
      </c>
      <c r="E411" s="823" t="s">
        <v>2191</v>
      </c>
      <c r="F411" s="822">
        <v>1249000</v>
      </c>
      <c r="G411" s="822"/>
      <c r="H411" s="822">
        <f t="shared" si="6"/>
        <v>1249000</v>
      </c>
    </row>
    <row r="412" spans="1:8" ht="23.5" thickBot="1">
      <c r="A412" s="1047"/>
      <c r="B412" s="826" t="s">
        <v>1529</v>
      </c>
      <c r="C412" s="824">
        <v>2599</v>
      </c>
      <c r="D412" s="825">
        <v>44575</v>
      </c>
      <c r="E412" s="823" t="s">
        <v>1530</v>
      </c>
      <c r="F412" s="822">
        <v>1254942</v>
      </c>
      <c r="G412" s="822"/>
      <c r="H412" s="822">
        <f t="shared" si="6"/>
        <v>1254942</v>
      </c>
    </row>
    <row r="413" spans="1:8" ht="12.5" thickBot="1">
      <c r="A413" s="1047"/>
      <c r="B413" s="852" t="s">
        <v>2220</v>
      </c>
      <c r="C413" s="829">
        <v>333</v>
      </c>
      <c r="D413" s="821">
        <v>44305</v>
      </c>
      <c r="E413" s="828" t="s">
        <v>2221</v>
      </c>
      <c r="F413" s="822">
        <v>1285000</v>
      </c>
      <c r="G413" s="822"/>
      <c r="H413" s="822">
        <f t="shared" si="6"/>
        <v>1285000</v>
      </c>
    </row>
    <row r="414" spans="1:8" ht="23.5" thickBot="1">
      <c r="A414" s="1047"/>
      <c r="B414" s="826" t="s">
        <v>1640</v>
      </c>
      <c r="C414" s="824">
        <v>2684</v>
      </c>
      <c r="D414" s="825">
        <v>44621</v>
      </c>
      <c r="E414" s="823" t="s">
        <v>1641</v>
      </c>
      <c r="F414" s="822">
        <v>1299707</v>
      </c>
      <c r="G414" s="822"/>
      <c r="H414" s="822">
        <f t="shared" si="6"/>
        <v>1299707</v>
      </c>
    </row>
    <row r="415" spans="1:8" ht="23.5" thickBot="1">
      <c r="A415" s="1047"/>
      <c r="B415" s="823" t="s">
        <v>1454</v>
      </c>
      <c r="C415" s="824">
        <v>2217</v>
      </c>
      <c r="D415" s="825">
        <v>43846</v>
      </c>
      <c r="E415" s="823" t="s">
        <v>1455</v>
      </c>
      <c r="F415" s="822">
        <v>1300000</v>
      </c>
      <c r="G415" s="822"/>
      <c r="H415" s="822">
        <f t="shared" si="6"/>
        <v>1300000</v>
      </c>
    </row>
    <row r="416" spans="1:8" ht="23.5" thickBot="1">
      <c r="A416" s="1047"/>
      <c r="B416" s="819" t="s">
        <v>2428</v>
      </c>
      <c r="C416" s="820">
        <v>3046</v>
      </c>
      <c r="D416" s="821">
        <v>44700</v>
      </c>
      <c r="E416" s="819" t="s">
        <v>2429</v>
      </c>
      <c r="F416" s="822">
        <v>1323736</v>
      </c>
      <c r="G416" s="822"/>
      <c r="H416" s="822">
        <f t="shared" si="6"/>
        <v>1323736</v>
      </c>
    </row>
    <row r="417" spans="1:8" ht="12.5" thickBot="1">
      <c r="A417" s="1047"/>
      <c r="B417" s="852" t="s">
        <v>2218</v>
      </c>
      <c r="C417" s="829">
        <v>331</v>
      </c>
      <c r="D417" s="821">
        <v>44301</v>
      </c>
      <c r="E417" s="842" t="s">
        <v>2219</v>
      </c>
      <c r="F417" s="822">
        <v>1350000</v>
      </c>
      <c r="G417" s="822"/>
      <c r="H417" s="822">
        <f t="shared" si="6"/>
        <v>1350000</v>
      </c>
    </row>
    <row r="418" spans="1:8" ht="12.5" thickBot="1">
      <c r="A418" s="1047"/>
      <c r="B418" s="819" t="s">
        <v>2311</v>
      </c>
      <c r="C418" s="820">
        <v>5275</v>
      </c>
      <c r="D418" s="821">
        <v>42677</v>
      </c>
      <c r="E418" s="819" t="s">
        <v>2312</v>
      </c>
      <c r="F418" s="822">
        <v>1360000</v>
      </c>
      <c r="G418" s="822"/>
      <c r="H418" s="822">
        <f t="shared" si="6"/>
        <v>1360000</v>
      </c>
    </row>
    <row r="419" spans="1:8" ht="23.5" thickBot="1">
      <c r="A419" s="1047"/>
      <c r="B419" s="823" t="s">
        <v>1328</v>
      </c>
      <c r="C419" s="824">
        <v>1151</v>
      </c>
      <c r="D419" s="821">
        <v>44187</v>
      </c>
      <c r="E419" s="823" t="s">
        <v>2266</v>
      </c>
      <c r="F419" s="822">
        <v>1370000</v>
      </c>
      <c r="G419" s="822"/>
      <c r="H419" s="822">
        <f t="shared" si="6"/>
        <v>1370000</v>
      </c>
    </row>
    <row r="420" spans="1:8" ht="23.5" thickBot="1">
      <c r="A420" s="1047"/>
      <c r="B420" s="826" t="s">
        <v>2300</v>
      </c>
      <c r="C420" s="824">
        <v>1653</v>
      </c>
      <c r="D420" s="821">
        <v>44302</v>
      </c>
      <c r="E420" s="823" t="s">
        <v>2301</v>
      </c>
      <c r="F420" s="822">
        <v>1398330</v>
      </c>
      <c r="G420" s="822"/>
      <c r="H420" s="822">
        <f t="shared" si="6"/>
        <v>1398330</v>
      </c>
    </row>
    <row r="421" spans="1:8" ht="23.5" thickBot="1">
      <c r="A421" s="1047"/>
      <c r="B421" s="823" t="s">
        <v>816</v>
      </c>
      <c r="C421" s="824">
        <v>882</v>
      </c>
      <c r="D421" s="821">
        <v>44616</v>
      </c>
      <c r="E421" s="823" t="s">
        <v>2283</v>
      </c>
      <c r="F421" s="822">
        <v>1400101</v>
      </c>
      <c r="G421" s="822"/>
      <c r="H421" s="822">
        <f t="shared" si="6"/>
        <v>1400101</v>
      </c>
    </row>
    <row r="422" spans="1:8" ht="23.5" thickBot="1">
      <c r="A422" s="1047"/>
      <c r="B422" s="819" t="s">
        <v>2357</v>
      </c>
      <c r="C422" s="843">
        <v>3012</v>
      </c>
      <c r="D422" s="821">
        <v>44586</v>
      </c>
      <c r="E422" s="819" t="s">
        <v>2418</v>
      </c>
      <c r="F422" s="822">
        <v>1452918</v>
      </c>
      <c r="G422" s="822"/>
      <c r="H422" s="822">
        <f t="shared" si="6"/>
        <v>1452918</v>
      </c>
    </row>
    <row r="423" spans="1:8" ht="12.5" thickBot="1">
      <c r="A423" s="1047"/>
      <c r="B423" s="823" t="s">
        <v>2156</v>
      </c>
      <c r="C423" s="824">
        <v>3054</v>
      </c>
      <c r="D423" s="825">
        <v>44563</v>
      </c>
      <c r="E423" s="823" t="s">
        <v>2164</v>
      </c>
      <c r="F423" s="822">
        <v>1454000</v>
      </c>
      <c r="G423" s="822"/>
      <c r="H423" s="822">
        <f t="shared" si="6"/>
        <v>1454000</v>
      </c>
    </row>
    <row r="424" spans="1:8" ht="12.5" thickBot="1">
      <c r="A424" s="1047"/>
      <c r="B424" s="823" t="s">
        <v>2264</v>
      </c>
      <c r="C424" s="824">
        <v>858</v>
      </c>
      <c r="D424" s="821">
        <v>44137</v>
      </c>
      <c r="E424" s="823" t="s">
        <v>1395</v>
      </c>
      <c r="F424" s="822">
        <v>1480250</v>
      </c>
      <c r="G424" s="822"/>
      <c r="H424" s="822">
        <f t="shared" si="6"/>
        <v>1480250</v>
      </c>
    </row>
    <row r="425" spans="1:8" ht="12.5" thickBot="1">
      <c r="A425" s="1047"/>
      <c r="B425" s="819" t="s">
        <v>2052</v>
      </c>
      <c r="C425" s="824">
        <v>1062</v>
      </c>
      <c r="D425" s="827">
        <v>44320</v>
      </c>
      <c r="E425" s="819" t="s">
        <v>1397</v>
      </c>
      <c r="F425" s="822">
        <v>1490850</v>
      </c>
      <c r="G425" s="822"/>
      <c r="H425" s="822">
        <f t="shared" si="6"/>
        <v>1490850</v>
      </c>
    </row>
    <row r="426" spans="1:8" ht="12.5" thickBot="1">
      <c r="A426" s="1047"/>
      <c r="B426" s="828" t="s">
        <v>2238</v>
      </c>
      <c r="C426" s="829">
        <v>2230</v>
      </c>
      <c r="D426" s="821">
        <v>44571</v>
      </c>
      <c r="E426" s="828" t="s">
        <v>2237</v>
      </c>
      <c r="F426" s="822">
        <v>1497600</v>
      </c>
      <c r="G426" s="822"/>
      <c r="H426" s="822">
        <f t="shared" si="6"/>
        <v>1497600</v>
      </c>
    </row>
    <row r="427" spans="1:8" ht="12.5" thickBot="1">
      <c r="A427" s="1047"/>
      <c r="B427" s="839" t="s">
        <v>1213</v>
      </c>
      <c r="C427" s="820">
        <v>2906</v>
      </c>
      <c r="D427" s="827">
        <v>44835</v>
      </c>
      <c r="E427" s="819" t="s">
        <v>1244</v>
      </c>
      <c r="F427" s="830">
        <v>1498968</v>
      </c>
      <c r="G427" s="822"/>
      <c r="H427" s="822">
        <f t="shared" si="6"/>
        <v>1498968</v>
      </c>
    </row>
    <row r="428" spans="1:8" ht="23.5" thickBot="1">
      <c r="A428" s="1047"/>
      <c r="B428" s="839" t="s">
        <v>1213</v>
      </c>
      <c r="C428" s="820">
        <v>2908</v>
      </c>
      <c r="D428" s="827">
        <v>44835</v>
      </c>
      <c r="E428" s="819" t="s">
        <v>1245</v>
      </c>
      <c r="F428" s="830">
        <v>1498968</v>
      </c>
      <c r="G428" s="822"/>
      <c r="H428" s="822">
        <f t="shared" si="6"/>
        <v>1498968</v>
      </c>
    </row>
    <row r="429" spans="1:8" ht="23.5" thickBot="1">
      <c r="A429" s="1047"/>
      <c r="B429" s="839" t="s">
        <v>1214</v>
      </c>
      <c r="C429" s="820">
        <v>2905</v>
      </c>
      <c r="D429" s="827">
        <v>44835</v>
      </c>
      <c r="E429" s="819" t="s">
        <v>1246</v>
      </c>
      <c r="F429" s="830">
        <v>1498968</v>
      </c>
      <c r="G429" s="822"/>
      <c r="H429" s="822">
        <f t="shared" si="6"/>
        <v>1498968</v>
      </c>
    </row>
    <row r="430" spans="1:8" ht="23.5" thickBot="1">
      <c r="A430" s="1047"/>
      <c r="B430" s="823" t="s">
        <v>1266</v>
      </c>
      <c r="C430" s="824">
        <v>873</v>
      </c>
      <c r="D430" s="821">
        <v>44621</v>
      </c>
      <c r="E430" s="823" t="s">
        <v>2265</v>
      </c>
      <c r="F430" s="822">
        <v>1499445</v>
      </c>
      <c r="G430" s="822"/>
      <c r="H430" s="822">
        <f t="shared" ref="H430:H493" si="7">F430-G430</f>
        <v>1499445</v>
      </c>
    </row>
    <row r="431" spans="1:8" ht="12.5" thickBot="1">
      <c r="A431" s="1047"/>
      <c r="B431" s="852" t="s">
        <v>2205</v>
      </c>
      <c r="C431" s="829">
        <v>1451</v>
      </c>
      <c r="D431" s="821">
        <v>43761</v>
      </c>
      <c r="E431" s="842" t="s">
        <v>2206</v>
      </c>
      <c r="F431" s="822">
        <v>1499500</v>
      </c>
      <c r="G431" s="822"/>
      <c r="H431" s="822">
        <f t="shared" si="7"/>
        <v>1499500</v>
      </c>
    </row>
    <row r="432" spans="1:8" ht="23.5" thickBot="1">
      <c r="A432" s="1047"/>
      <c r="B432" s="826" t="s">
        <v>1603</v>
      </c>
      <c r="C432" s="824">
        <v>1426</v>
      </c>
      <c r="D432" s="825">
        <v>44472</v>
      </c>
      <c r="E432" s="823" t="s">
        <v>1604</v>
      </c>
      <c r="F432" s="822">
        <v>1499625</v>
      </c>
      <c r="G432" s="822"/>
      <c r="H432" s="822">
        <f t="shared" si="7"/>
        <v>1499625</v>
      </c>
    </row>
    <row r="433" spans="1:8" ht="35" thickBot="1">
      <c r="A433" s="1047"/>
      <c r="B433" s="826" t="s">
        <v>1588</v>
      </c>
      <c r="C433" s="824">
        <v>1393</v>
      </c>
      <c r="D433" s="825">
        <v>44359</v>
      </c>
      <c r="E433" s="823" t="s">
        <v>1589</v>
      </c>
      <c r="F433" s="822">
        <v>1499684</v>
      </c>
      <c r="G433" s="822"/>
      <c r="H433" s="822">
        <f t="shared" si="7"/>
        <v>1499684</v>
      </c>
    </row>
    <row r="434" spans="1:8" ht="23.5" thickBot="1">
      <c r="A434" s="1047"/>
      <c r="B434" s="826" t="s">
        <v>1525</v>
      </c>
      <c r="C434" s="824">
        <v>2600</v>
      </c>
      <c r="D434" s="825">
        <v>44575</v>
      </c>
      <c r="E434" s="823" t="s">
        <v>1526</v>
      </c>
      <c r="F434" s="822">
        <v>1499904</v>
      </c>
      <c r="G434" s="822">
        <v>1499904</v>
      </c>
      <c r="H434" s="822">
        <f t="shared" si="7"/>
        <v>0</v>
      </c>
    </row>
    <row r="435" spans="1:8" ht="35" thickBot="1">
      <c r="A435" s="1047"/>
      <c r="B435" s="826" t="s">
        <v>1620</v>
      </c>
      <c r="C435" s="824">
        <v>2686</v>
      </c>
      <c r="D435" s="825">
        <v>44575</v>
      </c>
      <c r="E435" s="823" t="s">
        <v>1630</v>
      </c>
      <c r="F435" s="822">
        <v>1499940</v>
      </c>
      <c r="G435" s="822">
        <v>1499940</v>
      </c>
      <c r="H435" s="822">
        <f t="shared" si="7"/>
        <v>0</v>
      </c>
    </row>
    <row r="436" spans="1:8" ht="23.5" thickBot="1">
      <c r="A436" s="1047"/>
      <c r="B436" s="828" t="s">
        <v>1888</v>
      </c>
      <c r="C436" s="829" t="s">
        <v>1889</v>
      </c>
      <c r="D436" s="825">
        <v>44199</v>
      </c>
      <c r="E436" s="828" t="s">
        <v>1890</v>
      </c>
      <c r="F436" s="830">
        <v>1500000</v>
      </c>
      <c r="G436" s="822"/>
      <c r="H436" s="822">
        <f t="shared" si="7"/>
        <v>1500000</v>
      </c>
    </row>
    <row r="437" spans="1:8" ht="23.5" thickBot="1">
      <c r="A437" s="1047"/>
      <c r="B437" s="826" t="s">
        <v>1650</v>
      </c>
      <c r="C437" s="824">
        <v>2668</v>
      </c>
      <c r="D437" s="825">
        <v>44866</v>
      </c>
      <c r="E437" s="823" t="s">
        <v>1658</v>
      </c>
      <c r="F437" s="822">
        <v>1500000</v>
      </c>
      <c r="G437" s="822"/>
      <c r="H437" s="822">
        <f t="shared" si="7"/>
        <v>1500000</v>
      </c>
    </row>
    <row r="438" spans="1:8" ht="23.5" thickBot="1">
      <c r="A438" s="1047"/>
      <c r="B438" s="826" t="s">
        <v>820</v>
      </c>
      <c r="C438" s="824">
        <v>789</v>
      </c>
      <c r="D438" s="825">
        <v>44472</v>
      </c>
      <c r="E438" s="823" t="s">
        <v>1607</v>
      </c>
      <c r="F438" s="822">
        <v>1500000</v>
      </c>
      <c r="G438" s="822"/>
      <c r="H438" s="822">
        <f t="shared" si="7"/>
        <v>1500000</v>
      </c>
    </row>
    <row r="439" spans="1:8" ht="23.5" thickBot="1">
      <c r="A439" s="1047"/>
      <c r="B439" s="819" t="s">
        <v>2412</v>
      </c>
      <c r="C439" s="820" t="s">
        <v>2413</v>
      </c>
      <c r="D439" s="821">
        <v>44571</v>
      </c>
      <c r="E439" s="819" t="s">
        <v>2374</v>
      </c>
      <c r="F439" s="822">
        <v>1500000</v>
      </c>
      <c r="G439" s="822"/>
      <c r="H439" s="822">
        <f t="shared" si="7"/>
        <v>1500000</v>
      </c>
    </row>
    <row r="440" spans="1:8" ht="23.5" thickBot="1">
      <c r="A440" s="1047"/>
      <c r="B440" s="819" t="s">
        <v>2412</v>
      </c>
      <c r="C440" s="820">
        <v>2197</v>
      </c>
      <c r="D440" s="821">
        <v>44571</v>
      </c>
      <c r="E440" s="819" t="s">
        <v>2374</v>
      </c>
      <c r="F440" s="822">
        <v>1500000</v>
      </c>
      <c r="G440" s="822"/>
      <c r="H440" s="822">
        <f t="shared" si="7"/>
        <v>1500000</v>
      </c>
    </row>
    <row r="441" spans="1:8" ht="12.5" thickBot="1">
      <c r="A441" s="1047"/>
      <c r="B441" s="819" t="s">
        <v>2361</v>
      </c>
      <c r="C441" s="820" t="s">
        <v>2362</v>
      </c>
      <c r="D441" s="821">
        <v>44086</v>
      </c>
      <c r="E441" s="819" t="s">
        <v>2351</v>
      </c>
      <c r="F441" s="822">
        <v>1500000</v>
      </c>
      <c r="G441" s="822"/>
      <c r="H441" s="822">
        <f t="shared" si="7"/>
        <v>1500000</v>
      </c>
    </row>
    <row r="442" spans="1:8" ht="12.5" thickBot="1">
      <c r="A442" s="1047"/>
      <c r="B442" s="819" t="s">
        <v>1307</v>
      </c>
      <c r="C442" s="820">
        <v>14</v>
      </c>
      <c r="D442" s="821">
        <v>44137</v>
      </c>
      <c r="E442" s="819" t="s">
        <v>2351</v>
      </c>
      <c r="F442" s="822">
        <v>1500000</v>
      </c>
      <c r="G442" s="822"/>
      <c r="H442" s="822">
        <f t="shared" si="7"/>
        <v>1500000</v>
      </c>
    </row>
    <row r="443" spans="1:8" ht="12.5" thickBot="1">
      <c r="A443" s="1047"/>
      <c r="B443" s="819" t="s">
        <v>2354</v>
      </c>
      <c r="C443" s="820">
        <v>43</v>
      </c>
      <c r="D443" s="821">
        <v>44277</v>
      </c>
      <c r="E443" s="819" t="s">
        <v>2351</v>
      </c>
      <c r="F443" s="822">
        <v>1500000</v>
      </c>
      <c r="G443" s="822"/>
      <c r="H443" s="822">
        <f t="shared" si="7"/>
        <v>1500000</v>
      </c>
    </row>
    <row r="444" spans="1:8" ht="23.5" thickBot="1">
      <c r="A444" s="1047"/>
      <c r="B444" s="819" t="s">
        <v>1195</v>
      </c>
      <c r="C444" s="820">
        <v>2509</v>
      </c>
      <c r="D444" s="821">
        <v>44014</v>
      </c>
      <c r="E444" s="819" t="s">
        <v>2359</v>
      </c>
      <c r="F444" s="822">
        <v>1500000</v>
      </c>
      <c r="G444" s="822"/>
      <c r="H444" s="822">
        <f t="shared" si="7"/>
        <v>1500000</v>
      </c>
    </row>
    <row r="445" spans="1:8" ht="12.5" thickBot="1">
      <c r="A445" s="1047"/>
      <c r="B445" s="819" t="s">
        <v>826</v>
      </c>
      <c r="C445" s="820">
        <v>1455</v>
      </c>
      <c r="D445" s="821">
        <v>44383</v>
      </c>
      <c r="E445" s="819" t="s">
        <v>2437</v>
      </c>
      <c r="F445" s="830">
        <v>1500000</v>
      </c>
      <c r="G445" s="822"/>
      <c r="H445" s="822">
        <f t="shared" si="7"/>
        <v>1500000</v>
      </c>
    </row>
    <row r="446" spans="1:8" ht="23.5" thickBot="1">
      <c r="A446" s="1047"/>
      <c r="B446" s="819" t="s">
        <v>2377</v>
      </c>
      <c r="C446" s="820">
        <v>1606</v>
      </c>
      <c r="D446" s="821">
        <v>44294</v>
      </c>
      <c r="E446" s="819" t="s">
        <v>2375</v>
      </c>
      <c r="F446" s="822">
        <v>1500000</v>
      </c>
      <c r="G446" s="822"/>
      <c r="H446" s="822">
        <f t="shared" si="7"/>
        <v>1500000</v>
      </c>
    </row>
    <row r="447" spans="1:8" ht="23.5" thickBot="1">
      <c r="A447" s="1047"/>
      <c r="B447" s="823" t="s">
        <v>2274</v>
      </c>
      <c r="C447" s="824"/>
      <c r="D447" s="821">
        <v>44545</v>
      </c>
      <c r="E447" s="823" t="s">
        <v>2275</v>
      </c>
      <c r="F447" s="822">
        <v>1500000</v>
      </c>
      <c r="G447" s="822"/>
      <c r="H447" s="822">
        <f t="shared" si="7"/>
        <v>1500000</v>
      </c>
    </row>
    <row r="448" spans="1:8" ht="12.5" thickBot="1">
      <c r="A448" s="1047"/>
      <c r="B448" s="823" t="s">
        <v>1188</v>
      </c>
      <c r="C448" s="824">
        <v>883</v>
      </c>
      <c r="D448" s="821">
        <v>44777</v>
      </c>
      <c r="E448" s="823" t="s">
        <v>2289</v>
      </c>
      <c r="F448" s="822">
        <v>1500000</v>
      </c>
      <c r="G448" s="822"/>
      <c r="H448" s="822">
        <f t="shared" si="7"/>
        <v>1500000</v>
      </c>
    </row>
    <row r="449" spans="1:8" ht="23.5" thickBot="1">
      <c r="A449" s="1047"/>
      <c r="B449" s="823" t="s">
        <v>2267</v>
      </c>
      <c r="C449" s="824">
        <v>880</v>
      </c>
      <c r="D449" s="821">
        <v>44616</v>
      </c>
      <c r="E449" s="823" t="s">
        <v>2147</v>
      </c>
      <c r="F449" s="822">
        <v>1500025</v>
      </c>
      <c r="G449" s="822"/>
      <c r="H449" s="822">
        <f t="shared" si="7"/>
        <v>1500025</v>
      </c>
    </row>
    <row r="450" spans="1:8" ht="23.5" thickBot="1">
      <c r="A450" s="1047"/>
      <c r="B450" s="823" t="s">
        <v>2267</v>
      </c>
      <c r="C450" s="824">
        <v>864</v>
      </c>
      <c r="D450" s="821">
        <v>44305</v>
      </c>
      <c r="E450" s="823" t="s">
        <v>2268</v>
      </c>
      <c r="F450" s="822">
        <v>1502200</v>
      </c>
      <c r="G450" s="822"/>
      <c r="H450" s="822">
        <f t="shared" si="7"/>
        <v>1502200</v>
      </c>
    </row>
    <row r="451" spans="1:8" ht="12.5" thickBot="1">
      <c r="A451" s="1047"/>
      <c r="B451" s="826" t="s">
        <v>2081</v>
      </c>
      <c r="C451" s="824">
        <v>2904</v>
      </c>
      <c r="D451" s="827">
        <v>44835</v>
      </c>
      <c r="E451" s="823" t="s">
        <v>2094</v>
      </c>
      <c r="F451" s="822">
        <v>1539134</v>
      </c>
      <c r="G451" s="822"/>
      <c r="H451" s="822">
        <f t="shared" si="7"/>
        <v>1539134</v>
      </c>
    </row>
    <row r="452" spans="1:8" ht="12.5" thickBot="1">
      <c r="A452" s="1047"/>
      <c r="B452" s="826" t="s">
        <v>1217</v>
      </c>
      <c r="C452" s="824">
        <v>544</v>
      </c>
      <c r="D452" s="827">
        <v>44451</v>
      </c>
      <c r="E452" s="823" t="s">
        <v>2084</v>
      </c>
      <c r="F452" s="822">
        <v>1552500</v>
      </c>
      <c r="G452" s="822"/>
      <c r="H452" s="822">
        <f t="shared" si="7"/>
        <v>1552500</v>
      </c>
    </row>
    <row r="453" spans="1:8" ht="12.5" thickBot="1">
      <c r="A453" s="1047"/>
      <c r="B453" s="823" t="s">
        <v>1325</v>
      </c>
      <c r="C453" s="824">
        <v>59</v>
      </c>
      <c r="D453" s="831">
        <v>44199</v>
      </c>
      <c r="E453" s="823" t="s">
        <v>1326</v>
      </c>
      <c r="F453" s="822">
        <v>1592100</v>
      </c>
      <c r="G453" s="822"/>
      <c r="H453" s="822">
        <f t="shared" si="7"/>
        <v>1592100</v>
      </c>
    </row>
    <row r="454" spans="1:8" ht="35" thickBot="1">
      <c r="A454" s="1047"/>
      <c r="B454" s="826" t="s">
        <v>1525</v>
      </c>
      <c r="C454" s="824">
        <v>2683</v>
      </c>
      <c r="D454" s="825">
        <v>44835</v>
      </c>
      <c r="E454" s="823" t="s">
        <v>1657</v>
      </c>
      <c r="F454" s="822">
        <v>1599631</v>
      </c>
      <c r="G454" s="822">
        <v>1599631</v>
      </c>
      <c r="H454" s="822">
        <f t="shared" si="7"/>
        <v>0</v>
      </c>
    </row>
    <row r="455" spans="1:8" ht="23.5" thickBot="1">
      <c r="A455" s="1047"/>
      <c r="B455" s="826" t="s">
        <v>1519</v>
      </c>
      <c r="C455" s="824">
        <v>2672</v>
      </c>
      <c r="D455" s="825">
        <v>44581</v>
      </c>
      <c r="E455" s="823" t="s">
        <v>1532</v>
      </c>
      <c r="F455" s="822">
        <v>1599850</v>
      </c>
      <c r="G455" s="822">
        <v>1599850</v>
      </c>
      <c r="H455" s="822">
        <f t="shared" si="7"/>
        <v>0</v>
      </c>
    </row>
    <row r="456" spans="1:8" ht="23.5" thickBot="1">
      <c r="A456" s="1047"/>
      <c r="B456" s="823" t="s">
        <v>2267</v>
      </c>
      <c r="C456" s="824">
        <v>865</v>
      </c>
      <c r="D456" s="821">
        <v>44305</v>
      </c>
      <c r="E456" s="823" t="s">
        <v>2269</v>
      </c>
      <c r="F456" s="822">
        <v>1656532</v>
      </c>
      <c r="G456" s="822"/>
      <c r="H456" s="822">
        <f t="shared" si="7"/>
        <v>1656532</v>
      </c>
    </row>
    <row r="457" spans="1:8" ht="12.5" thickBot="1">
      <c r="A457" s="1047"/>
      <c r="B457" s="819" t="s">
        <v>2435</v>
      </c>
      <c r="C457" s="820">
        <v>1452</v>
      </c>
      <c r="D457" s="821">
        <v>44277</v>
      </c>
      <c r="E457" s="819" t="s">
        <v>2436</v>
      </c>
      <c r="F457" s="830">
        <v>1672000</v>
      </c>
      <c r="G457" s="822"/>
      <c r="H457" s="822">
        <f t="shared" si="7"/>
        <v>1672000</v>
      </c>
    </row>
    <row r="458" spans="1:8" ht="12.5" thickBot="1">
      <c r="A458" s="1047"/>
      <c r="B458" s="852" t="s">
        <v>2217</v>
      </c>
      <c r="C458" s="829">
        <v>325</v>
      </c>
      <c r="D458" s="821">
        <v>44298</v>
      </c>
      <c r="E458" s="842" t="s">
        <v>2208</v>
      </c>
      <c r="F458" s="822">
        <v>1683000</v>
      </c>
      <c r="G458" s="822"/>
      <c r="H458" s="822">
        <f t="shared" si="7"/>
        <v>1683000</v>
      </c>
    </row>
    <row r="459" spans="1:8" ht="23.5" thickBot="1">
      <c r="A459" s="1047"/>
      <c r="B459" s="826" t="s">
        <v>1568</v>
      </c>
      <c r="C459" s="824">
        <v>1383</v>
      </c>
      <c r="D459" s="825">
        <v>44267</v>
      </c>
      <c r="E459" s="823" t="s">
        <v>1569</v>
      </c>
      <c r="F459" s="822">
        <v>1698025</v>
      </c>
      <c r="G459" s="822">
        <v>1698025</v>
      </c>
      <c r="H459" s="822">
        <f t="shared" si="7"/>
        <v>0</v>
      </c>
    </row>
    <row r="460" spans="1:8" ht="23.5" thickBot="1">
      <c r="A460" s="1047"/>
      <c r="B460" s="823" t="s">
        <v>1460</v>
      </c>
      <c r="C460" s="824">
        <v>2244</v>
      </c>
      <c r="D460" s="825">
        <v>43920</v>
      </c>
      <c r="E460" s="823" t="s">
        <v>1462</v>
      </c>
      <c r="F460" s="822">
        <v>1699600</v>
      </c>
      <c r="G460" s="822"/>
      <c r="H460" s="822">
        <f t="shared" si="7"/>
        <v>1699600</v>
      </c>
    </row>
    <row r="461" spans="1:8" ht="35" thickBot="1">
      <c r="A461" s="1047"/>
      <c r="B461" s="826" t="s">
        <v>1523</v>
      </c>
      <c r="C461" s="824">
        <v>1377</v>
      </c>
      <c r="D461" s="825">
        <v>44575</v>
      </c>
      <c r="E461" s="823" t="s">
        <v>1524</v>
      </c>
      <c r="F461" s="822">
        <v>1723600</v>
      </c>
      <c r="G461" s="822">
        <v>1723600</v>
      </c>
      <c r="H461" s="822">
        <f t="shared" si="7"/>
        <v>0</v>
      </c>
    </row>
    <row r="462" spans="1:8" ht="23.5" thickBot="1">
      <c r="A462" s="1047"/>
      <c r="B462" s="823" t="s">
        <v>2262</v>
      </c>
      <c r="C462" s="824">
        <v>859</v>
      </c>
      <c r="D462" s="821">
        <v>44061</v>
      </c>
      <c r="E462" s="823" t="s">
        <v>2263</v>
      </c>
      <c r="F462" s="822">
        <v>1755200</v>
      </c>
      <c r="G462" s="822"/>
      <c r="H462" s="822">
        <f t="shared" si="7"/>
        <v>1755200</v>
      </c>
    </row>
    <row r="463" spans="1:8" ht="12.5" thickBot="1">
      <c r="A463" s="1047"/>
      <c r="B463" s="823" t="s">
        <v>2272</v>
      </c>
      <c r="C463" s="824">
        <v>856</v>
      </c>
      <c r="D463" s="821">
        <v>44502</v>
      </c>
      <c r="E463" s="823" t="s">
        <v>2273</v>
      </c>
      <c r="F463" s="822">
        <v>1763800</v>
      </c>
      <c r="G463" s="822"/>
      <c r="H463" s="822">
        <f t="shared" si="7"/>
        <v>1763800</v>
      </c>
    </row>
    <row r="464" spans="1:8" ht="12.5" thickBot="1">
      <c r="A464" s="1047"/>
      <c r="B464" s="826" t="s">
        <v>2081</v>
      </c>
      <c r="C464" s="824">
        <v>536</v>
      </c>
      <c r="D464" s="827">
        <v>44389</v>
      </c>
      <c r="E464" s="823" t="s">
        <v>2082</v>
      </c>
      <c r="F464" s="822">
        <v>1796000</v>
      </c>
      <c r="G464" s="822"/>
      <c r="H464" s="822">
        <f t="shared" si="7"/>
        <v>1796000</v>
      </c>
    </row>
    <row r="465" spans="1:8" ht="23.5" thickBot="1">
      <c r="A465" s="1047"/>
      <c r="B465" s="826" t="s">
        <v>1558</v>
      </c>
      <c r="C465" s="824">
        <v>249</v>
      </c>
      <c r="D465" s="825">
        <v>44249</v>
      </c>
      <c r="E465" s="823" t="s">
        <v>1559</v>
      </c>
      <c r="F465" s="822">
        <v>1798625</v>
      </c>
      <c r="G465" s="822"/>
      <c r="H465" s="822">
        <f t="shared" si="7"/>
        <v>1798625</v>
      </c>
    </row>
    <row r="466" spans="1:8" ht="12.5" thickBot="1">
      <c r="A466" s="1047"/>
      <c r="B466" s="826" t="s">
        <v>1529</v>
      </c>
      <c r="C466" s="824">
        <v>2964</v>
      </c>
      <c r="D466" s="825">
        <v>44580</v>
      </c>
      <c r="E466" s="823" t="s">
        <v>1632</v>
      </c>
      <c r="F466" s="822">
        <v>1799502</v>
      </c>
      <c r="G466" s="822"/>
      <c r="H466" s="822">
        <f t="shared" si="7"/>
        <v>1799502</v>
      </c>
    </row>
    <row r="467" spans="1:8" ht="12.5" thickBot="1">
      <c r="A467" s="1047"/>
      <c r="B467" s="852" t="s">
        <v>2240</v>
      </c>
      <c r="C467" s="829">
        <v>1119</v>
      </c>
      <c r="D467" s="821">
        <v>44579</v>
      </c>
      <c r="E467" s="842" t="s">
        <v>2208</v>
      </c>
      <c r="F467" s="822">
        <v>1814400</v>
      </c>
      <c r="G467" s="822"/>
      <c r="H467" s="822">
        <f t="shared" si="7"/>
        <v>1814400</v>
      </c>
    </row>
    <row r="468" spans="1:8" ht="12.5" thickBot="1">
      <c r="A468" s="1047"/>
      <c r="B468" s="852" t="s">
        <v>2240</v>
      </c>
      <c r="C468" s="829">
        <v>1120</v>
      </c>
      <c r="D468" s="821">
        <v>44579</v>
      </c>
      <c r="E468" s="842" t="s">
        <v>2208</v>
      </c>
      <c r="F468" s="822">
        <v>1837404</v>
      </c>
      <c r="G468" s="822"/>
      <c r="H468" s="822">
        <f t="shared" si="7"/>
        <v>1837404</v>
      </c>
    </row>
    <row r="469" spans="1:8" ht="12.5" thickBot="1">
      <c r="A469" s="1047"/>
      <c r="B469" s="819" t="s">
        <v>826</v>
      </c>
      <c r="C469" s="820">
        <v>1456</v>
      </c>
      <c r="D469" s="821">
        <v>44580</v>
      </c>
      <c r="E469" s="819" t="s">
        <v>2437</v>
      </c>
      <c r="F469" s="830">
        <v>1850000</v>
      </c>
      <c r="G469" s="822"/>
      <c r="H469" s="822">
        <f t="shared" si="7"/>
        <v>1850000</v>
      </c>
    </row>
    <row r="470" spans="1:8" ht="81" thickBot="1">
      <c r="A470" s="1047"/>
      <c r="B470" s="826" t="s">
        <v>1297</v>
      </c>
      <c r="C470" s="824">
        <v>1362</v>
      </c>
      <c r="D470" s="825">
        <v>44435</v>
      </c>
      <c r="E470" s="823" t="s">
        <v>1593</v>
      </c>
      <c r="F470" s="822">
        <v>1858140</v>
      </c>
      <c r="G470" s="822"/>
      <c r="H470" s="822">
        <f t="shared" si="7"/>
        <v>1858140</v>
      </c>
    </row>
    <row r="471" spans="1:8" ht="12.5" thickBot="1">
      <c r="A471" s="1047"/>
      <c r="B471" s="819" t="s">
        <v>2357</v>
      </c>
      <c r="C471" s="843">
        <v>3015</v>
      </c>
      <c r="D471" s="821">
        <v>44586</v>
      </c>
      <c r="E471" s="819" t="s">
        <v>2370</v>
      </c>
      <c r="F471" s="822">
        <v>1899535</v>
      </c>
      <c r="G471" s="822"/>
      <c r="H471" s="822">
        <f t="shared" si="7"/>
        <v>1899535</v>
      </c>
    </row>
    <row r="472" spans="1:8" ht="23.5" thickBot="1">
      <c r="A472" s="1047"/>
      <c r="B472" s="819" t="s">
        <v>2325</v>
      </c>
      <c r="C472" s="820">
        <v>617</v>
      </c>
      <c r="D472" s="821">
        <v>43473</v>
      </c>
      <c r="E472" s="819" t="s">
        <v>2326</v>
      </c>
      <c r="F472" s="822">
        <v>1900000</v>
      </c>
      <c r="G472" s="822"/>
      <c r="H472" s="822">
        <f t="shared" si="7"/>
        <v>1900000</v>
      </c>
    </row>
    <row r="473" spans="1:8" ht="23.5" thickBot="1">
      <c r="A473" s="1047"/>
      <c r="B473" s="819" t="s">
        <v>2371</v>
      </c>
      <c r="C473" s="820">
        <v>24</v>
      </c>
      <c r="D473" s="821">
        <v>44258</v>
      </c>
      <c r="E473" s="819" t="s">
        <v>2372</v>
      </c>
      <c r="F473" s="822">
        <v>1930000</v>
      </c>
      <c r="G473" s="822"/>
      <c r="H473" s="822">
        <f t="shared" si="7"/>
        <v>1930000</v>
      </c>
    </row>
    <row r="474" spans="1:8" ht="23.5" thickBot="1">
      <c r="A474" s="1047"/>
      <c r="B474" s="828" t="s">
        <v>1883</v>
      </c>
      <c r="C474" s="829" t="s">
        <v>1722</v>
      </c>
      <c r="D474" s="825">
        <v>44682</v>
      </c>
      <c r="E474" s="828" t="s">
        <v>1764</v>
      </c>
      <c r="F474" s="830">
        <v>1965000</v>
      </c>
      <c r="G474" s="822"/>
      <c r="H474" s="822">
        <f t="shared" si="7"/>
        <v>1965000</v>
      </c>
    </row>
    <row r="475" spans="1:8" ht="23.5" thickBot="1">
      <c r="A475" s="1047"/>
      <c r="B475" s="823" t="s">
        <v>1338</v>
      </c>
      <c r="C475" s="824">
        <v>62</v>
      </c>
      <c r="D475" s="831">
        <v>44319</v>
      </c>
      <c r="E475" s="823" t="s">
        <v>1339</v>
      </c>
      <c r="F475" s="822">
        <v>1992370</v>
      </c>
      <c r="G475" s="822"/>
      <c r="H475" s="822">
        <f t="shared" si="7"/>
        <v>1992370</v>
      </c>
    </row>
    <row r="476" spans="1:8" ht="33.75" customHeight="1" thickBot="1">
      <c r="A476" s="1047"/>
      <c r="B476" s="826" t="s">
        <v>1577</v>
      </c>
      <c r="C476" s="824">
        <v>2559</v>
      </c>
      <c r="D476" s="825">
        <v>44359</v>
      </c>
      <c r="E476" s="823" t="s">
        <v>1578</v>
      </c>
      <c r="F476" s="822">
        <v>1992525</v>
      </c>
      <c r="G476" s="822"/>
      <c r="H476" s="822">
        <f t="shared" si="7"/>
        <v>1992525</v>
      </c>
    </row>
    <row r="477" spans="1:8" ht="23.5" thickBot="1">
      <c r="A477" s="1047"/>
      <c r="B477" s="823" t="s">
        <v>1359</v>
      </c>
      <c r="C477" s="824">
        <v>2811</v>
      </c>
      <c r="D477" s="831">
        <v>44617</v>
      </c>
      <c r="E477" s="823" t="s">
        <v>1360</v>
      </c>
      <c r="F477" s="822">
        <v>1996650</v>
      </c>
      <c r="G477" s="822"/>
      <c r="H477" s="822">
        <f t="shared" si="7"/>
        <v>1996650</v>
      </c>
    </row>
    <row r="478" spans="1:8" ht="23.5" thickBot="1">
      <c r="A478" s="1047"/>
      <c r="B478" s="823" t="s">
        <v>1351</v>
      </c>
      <c r="C478" s="824">
        <v>2808</v>
      </c>
      <c r="D478" s="831">
        <v>44617</v>
      </c>
      <c r="E478" s="823" t="s">
        <v>1361</v>
      </c>
      <c r="F478" s="822">
        <v>1996650</v>
      </c>
      <c r="G478" s="822"/>
      <c r="H478" s="822">
        <f t="shared" si="7"/>
        <v>1996650</v>
      </c>
    </row>
    <row r="479" spans="1:8" ht="23.5" thickBot="1">
      <c r="A479" s="1047"/>
      <c r="B479" s="823" t="s">
        <v>1281</v>
      </c>
      <c r="C479" s="824">
        <v>51</v>
      </c>
      <c r="D479" s="831">
        <v>44413</v>
      </c>
      <c r="E479" s="823" t="s">
        <v>1346</v>
      </c>
      <c r="F479" s="822">
        <v>1996650</v>
      </c>
      <c r="G479" s="822"/>
      <c r="H479" s="822">
        <f t="shared" si="7"/>
        <v>1996650</v>
      </c>
    </row>
    <row r="480" spans="1:8" ht="12.5" thickBot="1">
      <c r="A480" s="1047"/>
      <c r="B480" s="852" t="s">
        <v>2223</v>
      </c>
      <c r="C480" s="829">
        <v>1484</v>
      </c>
      <c r="D480" s="821">
        <v>44341</v>
      </c>
      <c r="E480" s="842" t="s">
        <v>2208</v>
      </c>
      <c r="F480" s="822">
        <v>1997078</v>
      </c>
      <c r="G480" s="822"/>
      <c r="H480" s="822">
        <f t="shared" si="7"/>
        <v>1997078</v>
      </c>
    </row>
    <row r="481" spans="1:8" ht="23.5" thickBot="1">
      <c r="A481" s="1047"/>
      <c r="B481" s="839" t="s">
        <v>1215</v>
      </c>
      <c r="C481" s="820">
        <v>542</v>
      </c>
      <c r="D481" s="827">
        <v>44451</v>
      </c>
      <c r="E481" s="819" t="s">
        <v>1230</v>
      </c>
      <c r="F481" s="830">
        <v>1997600</v>
      </c>
      <c r="G481" s="822"/>
      <c r="H481" s="822">
        <f t="shared" si="7"/>
        <v>1997600</v>
      </c>
    </row>
    <row r="482" spans="1:8" ht="23.5" thickBot="1">
      <c r="A482" s="1047"/>
      <c r="B482" s="826" t="s">
        <v>1541</v>
      </c>
      <c r="C482" s="824">
        <v>2677</v>
      </c>
      <c r="D482" s="825">
        <v>44665</v>
      </c>
      <c r="E482" s="823" t="s">
        <v>1542</v>
      </c>
      <c r="F482" s="822">
        <v>1997640</v>
      </c>
      <c r="G482" s="822">
        <v>1997640</v>
      </c>
      <c r="H482" s="822">
        <f t="shared" si="7"/>
        <v>0</v>
      </c>
    </row>
    <row r="483" spans="1:8" ht="23.5" thickBot="1">
      <c r="A483" s="1047"/>
      <c r="B483" s="826" t="s">
        <v>1655</v>
      </c>
      <c r="C483" s="824">
        <v>2594</v>
      </c>
      <c r="D483" s="825">
        <v>44866</v>
      </c>
      <c r="E483" s="823" t="s">
        <v>1660</v>
      </c>
      <c r="F483" s="822">
        <v>1998000</v>
      </c>
      <c r="G483" s="822"/>
      <c r="H483" s="822">
        <f t="shared" si="7"/>
        <v>1998000</v>
      </c>
    </row>
    <row r="484" spans="1:8" ht="23.5" thickBot="1">
      <c r="A484" s="1047"/>
      <c r="B484" s="826" t="s">
        <v>1509</v>
      </c>
      <c r="C484" s="824">
        <v>225</v>
      </c>
      <c r="D484" s="825">
        <v>44153</v>
      </c>
      <c r="E484" s="823" t="s">
        <v>1517</v>
      </c>
      <c r="F484" s="822">
        <v>1998000</v>
      </c>
      <c r="G484" s="822"/>
      <c r="H484" s="822">
        <f t="shared" si="7"/>
        <v>1998000</v>
      </c>
    </row>
    <row r="485" spans="1:8" ht="23.5" thickBot="1">
      <c r="A485" s="1047"/>
      <c r="B485" s="819" t="s">
        <v>2390</v>
      </c>
      <c r="C485" s="820" t="s">
        <v>2391</v>
      </c>
      <c r="D485" s="821">
        <v>44352</v>
      </c>
      <c r="E485" s="819" t="s">
        <v>2392</v>
      </c>
      <c r="F485" s="822">
        <v>1998966</v>
      </c>
      <c r="G485" s="822"/>
      <c r="H485" s="822">
        <f t="shared" si="7"/>
        <v>1998966</v>
      </c>
    </row>
    <row r="486" spans="1:8" ht="12.5" thickBot="1">
      <c r="A486" s="1047"/>
      <c r="B486" s="823" t="s">
        <v>1490</v>
      </c>
      <c r="C486" s="824">
        <v>1543</v>
      </c>
      <c r="D486" s="825">
        <v>44373</v>
      </c>
      <c r="E486" s="823" t="s">
        <v>1491</v>
      </c>
      <c r="F486" s="822">
        <v>1999200</v>
      </c>
      <c r="G486" s="822"/>
      <c r="H486" s="822">
        <f t="shared" si="7"/>
        <v>1999200</v>
      </c>
    </row>
    <row r="487" spans="1:8" ht="23.5" thickBot="1">
      <c r="A487" s="1047"/>
      <c r="B487" s="823" t="s">
        <v>819</v>
      </c>
      <c r="C487" s="824">
        <v>854</v>
      </c>
      <c r="D487" s="821">
        <v>44161</v>
      </c>
      <c r="E487" s="823" t="s">
        <v>2265</v>
      </c>
      <c r="F487" s="822">
        <v>1999260</v>
      </c>
      <c r="G487" s="822"/>
      <c r="H487" s="822">
        <f t="shared" si="7"/>
        <v>1999260</v>
      </c>
    </row>
    <row r="488" spans="1:8" ht="23.5" thickBot="1">
      <c r="A488" s="1047"/>
      <c r="B488" s="823" t="s">
        <v>2067</v>
      </c>
      <c r="C488" s="824">
        <v>855</v>
      </c>
      <c r="D488" s="821">
        <v>44161</v>
      </c>
      <c r="E488" s="823" t="s">
        <v>2265</v>
      </c>
      <c r="F488" s="822">
        <v>1999260</v>
      </c>
      <c r="G488" s="822"/>
      <c r="H488" s="822">
        <f t="shared" si="7"/>
        <v>1999260</v>
      </c>
    </row>
    <row r="489" spans="1:8" ht="23.5" thickBot="1">
      <c r="A489" s="1047"/>
      <c r="B489" s="826" t="s">
        <v>1616</v>
      </c>
      <c r="C489" s="824">
        <v>2648</v>
      </c>
      <c r="D489" s="825">
        <v>44546</v>
      </c>
      <c r="E489" s="823" t="s">
        <v>1617</v>
      </c>
      <c r="F489" s="822">
        <v>1999500</v>
      </c>
      <c r="G489" s="822"/>
      <c r="H489" s="822">
        <f t="shared" si="7"/>
        <v>1999500</v>
      </c>
    </row>
    <row r="490" spans="1:8" ht="23.5" thickBot="1">
      <c r="A490" s="1047"/>
      <c r="B490" s="826" t="s">
        <v>1564</v>
      </c>
      <c r="C490" s="824">
        <v>2618</v>
      </c>
      <c r="D490" s="825">
        <v>44545</v>
      </c>
      <c r="E490" s="823" t="s">
        <v>1614</v>
      </c>
      <c r="F490" s="822">
        <v>1999500</v>
      </c>
      <c r="G490" s="822"/>
      <c r="H490" s="822">
        <f t="shared" si="7"/>
        <v>1999500</v>
      </c>
    </row>
    <row r="491" spans="1:8" ht="23.5" thickBot="1">
      <c r="A491" s="1047"/>
      <c r="B491" s="826" t="s">
        <v>1655</v>
      </c>
      <c r="C491" s="824">
        <v>2952</v>
      </c>
      <c r="D491" s="825">
        <v>44835</v>
      </c>
      <c r="E491" s="823" t="s">
        <v>1656</v>
      </c>
      <c r="F491" s="822">
        <v>1999500</v>
      </c>
      <c r="G491" s="822"/>
      <c r="H491" s="822">
        <f t="shared" si="7"/>
        <v>1999500</v>
      </c>
    </row>
    <row r="492" spans="1:8" ht="12.5" thickBot="1">
      <c r="A492" s="1047"/>
      <c r="B492" s="852" t="s">
        <v>2220</v>
      </c>
      <c r="C492" s="829">
        <v>2210</v>
      </c>
      <c r="D492" s="821">
        <v>44501</v>
      </c>
      <c r="E492" s="828" t="s">
        <v>2221</v>
      </c>
      <c r="F492" s="822">
        <v>1999500</v>
      </c>
      <c r="G492" s="822"/>
      <c r="H492" s="822">
        <f t="shared" si="7"/>
        <v>1999500</v>
      </c>
    </row>
    <row r="493" spans="1:8" ht="12.5" thickBot="1">
      <c r="A493" s="1047"/>
      <c r="B493" s="826" t="s">
        <v>1599</v>
      </c>
      <c r="C493" s="824">
        <v>2967</v>
      </c>
      <c r="D493" s="825">
        <v>44585</v>
      </c>
      <c r="E493" s="823" t="s">
        <v>1639</v>
      </c>
      <c r="F493" s="822">
        <v>1999550</v>
      </c>
      <c r="G493" s="822"/>
      <c r="H493" s="822">
        <f t="shared" si="7"/>
        <v>1999550</v>
      </c>
    </row>
    <row r="494" spans="1:8" ht="12.5" thickBot="1">
      <c r="A494" s="1047"/>
      <c r="B494" s="826" t="s">
        <v>1513</v>
      </c>
      <c r="C494" s="824">
        <v>2671</v>
      </c>
      <c r="D494" s="825">
        <v>43927</v>
      </c>
      <c r="E494" s="823" t="s">
        <v>1514</v>
      </c>
      <c r="F494" s="822">
        <v>1999800</v>
      </c>
      <c r="G494" s="822"/>
      <c r="H494" s="822">
        <f t="shared" ref="H494:H557" si="8">F494-G494</f>
        <v>1999800</v>
      </c>
    </row>
    <row r="495" spans="1:8" ht="35" thickBot="1">
      <c r="A495" s="1047"/>
      <c r="B495" s="826" t="s">
        <v>1605</v>
      </c>
      <c r="C495" s="824">
        <v>2664</v>
      </c>
      <c r="D495" s="825">
        <v>44546</v>
      </c>
      <c r="E495" s="823" t="s">
        <v>1625</v>
      </c>
      <c r="F495" s="822">
        <v>1999805</v>
      </c>
      <c r="G495" s="822"/>
      <c r="H495" s="822">
        <f t="shared" si="8"/>
        <v>1999805</v>
      </c>
    </row>
    <row r="496" spans="1:8" ht="23.5" thickBot="1">
      <c r="A496" s="1047"/>
      <c r="B496" s="819" t="s">
        <v>1351</v>
      </c>
      <c r="C496" s="820" t="s">
        <v>2409</v>
      </c>
      <c r="D496" s="821">
        <v>44571</v>
      </c>
      <c r="E496" s="819" t="s">
        <v>2374</v>
      </c>
      <c r="F496" s="822">
        <v>1999925</v>
      </c>
      <c r="G496" s="822"/>
      <c r="H496" s="822">
        <f t="shared" si="8"/>
        <v>1999925</v>
      </c>
    </row>
    <row r="497" spans="1:8" ht="23.5" thickBot="1">
      <c r="A497" s="1047"/>
      <c r="B497" s="828" t="s">
        <v>2245</v>
      </c>
      <c r="C497" s="829">
        <v>2244</v>
      </c>
      <c r="D497" s="821">
        <v>44655</v>
      </c>
      <c r="E497" s="828" t="s">
        <v>2246</v>
      </c>
      <c r="F497" s="822">
        <v>1999952</v>
      </c>
      <c r="G497" s="822"/>
      <c r="H497" s="822">
        <f t="shared" si="8"/>
        <v>1999952</v>
      </c>
    </row>
    <row r="498" spans="1:8" ht="35" thickBot="1">
      <c r="A498" s="1047"/>
      <c r="B498" s="826" t="s">
        <v>1620</v>
      </c>
      <c r="C498" s="824">
        <v>2661</v>
      </c>
      <c r="D498" s="825">
        <v>44546</v>
      </c>
      <c r="E498" s="823" t="s">
        <v>1621</v>
      </c>
      <c r="F498" s="822">
        <v>1999965</v>
      </c>
      <c r="G498" s="822">
        <v>1999965</v>
      </c>
      <c r="H498" s="822">
        <f t="shared" si="8"/>
        <v>0</v>
      </c>
    </row>
    <row r="499" spans="1:8" ht="23.5" thickBot="1">
      <c r="A499" s="1047"/>
      <c r="B499" s="823" t="s">
        <v>1305</v>
      </c>
      <c r="C499" s="824">
        <v>2153</v>
      </c>
      <c r="D499" s="831">
        <v>43843</v>
      </c>
      <c r="E499" s="823" t="s">
        <v>1306</v>
      </c>
      <c r="F499" s="822">
        <v>2000000</v>
      </c>
      <c r="G499" s="822"/>
      <c r="H499" s="822">
        <f t="shared" si="8"/>
        <v>2000000</v>
      </c>
    </row>
    <row r="500" spans="1:8" ht="23.5" thickBot="1">
      <c r="A500" s="1047"/>
      <c r="B500" s="823" t="s">
        <v>1266</v>
      </c>
      <c r="C500" s="824">
        <v>2476</v>
      </c>
      <c r="D500" s="831">
        <v>43972</v>
      </c>
      <c r="E500" s="823" t="s">
        <v>1312</v>
      </c>
      <c r="F500" s="822">
        <v>2000000</v>
      </c>
      <c r="G500" s="822"/>
      <c r="H500" s="822">
        <f t="shared" si="8"/>
        <v>2000000</v>
      </c>
    </row>
    <row r="501" spans="1:8" ht="23.5" thickBot="1">
      <c r="A501" s="1047"/>
      <c r="B501" s="826" t="s">
        <v>820</v>
      </c>
      <c r="C501" s="824">
        <v>202</v>
      </c>
      <c r="D501" s="825">
        <v>43831</v>
      </c>
      <c r="E501" s="823" t="s">
        <v>1551</v>
      </c>
      <c r="F501" s="822">
        <v>2000000</v>
      </c>
      <c r="G501" s="822"/>
      <c r="H501" s="822">
        <f t="shared" si="8"/>
        <v>2000000</v>
      </c>
    </row>
    <row r="502" spans="1:8" ht="23.5" thickBot="1">
      <c r="A502" s="1047"/>
      <c r="B502" s="826" t="s">
        <v>1549</v>
      </c>
      <c r="C502" s="824">
        <v>2665</v>
      </c>
      <c r="D502" s="825">
        <v>44546</v>
      </c>
      <c r="E502" s="823" t="s">
        <v>1622</v>
      </c>
      <c r="F502" s="822">
        <v>2000000</v>
      </c>
      <c r="G502" s="822"/>
      <c r="H502" s="822">
        <f t="shared" si="8"/>
        <v>2000000</v>
      </c>
    </row>
    <row r="503" spans="1:8" ht="12.5" thickBot="1">
      <c r="A503" s="1047"/>
      <c r="B503" s="819" t="s">
        <v>815</v>
      </c>
      <c r="C503" s="820">
        <v>168</v>
      </c>
      <c r="D503" s="831">
        <v>44199</v>
      </c>
      <c r="E503" s="819" t="s">
        <v>1327</v>
      </c>
      <c r="F503" s="822">
        <v>2000000</v>
      </c>
      <c r="G503" s="822"/>
      <c r="H503" s="822">
        <f t="shared" si="8"/>
        <v>2000000</v>
      </c>
    </row>
    <row r="504" spans="1:8" ht="35" thickBot="1">
      <c r="A504" s="1047"/>
      <c r="B504" s="826" t="s">
        <v>1272</v>
      </c>
      <c r="C504" s="824">
        <v>1322</v>
      </c>
      <c r="D504" s="825">
        <v>44442</v>
      </c>
      <c r="E504" s="823" t="s">
        <v>1595</v>
      </c>
      <c r="F504" s="822">
        <v>2000000</v>
      </c>
      <c r="G504" s="822"/>
      <c r="H504" s="822">
        <f t="shared" si="8"/>
        <v>2000000</v>
      </c>
    </row>
    <row r="505" spans="1:8" ht="23.5" thickBot="1">
      <c r="A505" s="1047"/>
      <c r="B505" s="819" t="s">
        <v>1351</v>
      </c>
      <c r="C505" s="820">
        <v>3024</v>
      </c>
      <c r="D505" s="821">
        <v>44609</v>
      </c>
      <c r="E505" s="819" t="s">
        <v>2374</v>
      </c>
      <c r="F505" s="822">
        <v>2000000</v>
      </c>
      <c r="G505" s="822"/>
      <c r="H505" s="822">
        <f t="shared" si="8"/>
        <v>2000000</v>
      </c>
    </row>
    <row r="506" spans="1:8" ht="12.5" thickBot="1">
      <c r="A506" s="1047"/>
      <c r="B506" s="819" t="s">
        <v>2350</v>
      </c>
      <c r="C506" s="820">
        <v>1184</v>
      </c>
      <c r="D506" s="821">
        <v>43781</v>
      </c>
      <c r="E506" s="819" t="s">
        <v>2351</v>
      </c>
      <c r="F506" s="822">
        <v>2000000</v>
      </c>
      <c r="G506" s="822"/>
      <c r="H506" s="822">
        <f t="shared" si="8"/>
        <v>2000000</v>
      </c>
    </row>
    <row r="507" spans="1:8" ht="12.5" thickBot="1">
      <c r="A507" s="1047"/>
      <c r="B507" s="819" t="s">
        <v>2350</v>
      </c>
      <c r="C507" s="820">
        <v>2503</v>
      </c>
      <c r="D507" s="821">
        <v>43888</v>
      </c>
      <c r="E507" s="819" t="s">
        <v>2351</v>
      </c>
      <c r="F507" s="822">
        <v>2000000</v>
      </c>
      <c r="G507" s="822"/>
      <c r="H507" s="822">
        <f t="shared" si="8"/>
        <v>2000000</v>
      </c>
    </row>
    <row r="508" spans="1:8" ht="12.5" thickBot="1">
      <c r="A508" s="1047"/>
      <c r="B508" s="819" t="s">
        <v>2365</v>
      </c>
      <c r="C508" s="820" t="s">
        <v>2366</v>
      </c>
      <c r="D508" s="821">
        <v>44153</v>
      </c>
      <c r="E508" s="819" t="s">
        <v>2351</v>
      </c>
      <c r="F508" s="822">
        <v>2000000</v>
      </c>
      <c r="G508" s="822"/>
      <c r="H508" s="822">
        <f t="shared" si="8"/>
        <v>2000000</v>
      </c>
    </row>
    <row r="509" spans="1:8" ht="12.5" thickBot="1">
      <c r="A509" s="1047"/>
      <c r="B509" s="819" t="s">
        <v>2382</v>
      </c>
      <c r="C509" s="820">
        <v>1628</v>
      </c>
      <c r="D509" s="821">
        <v>44305</v>
      </c>
      <c r="E509" s="819" t="s">
        <v>2351</v>
      </c>
      <c r="F509" s="822">
        <v>2000000</v>
      </c>
      <c r="G509" s="822"/>
      <c r="H509" s="822">
        <f t="shared" si="8"/>
        <v>2000000</v>
      </c>
    </row>
    <row r="510" spans="1:8" ht="12.5" thickBot="1">
      <c r="A510" s="1047"/>
      <c r="B510" s="819" t="s">
        <v>1612</v>
      </c>
      <c r="C510" s="820">
        <v>3502</v>
      </c>
      <c r="D510" s="821">
        <v>44589</v>
      </c>
      <c r="E510" s="819" t="s">
        <v>2389</v>
      </c>
      <c r="F510" s="822">
        <v>2000000</v>
      </c>
      <c r="G510" s="822">
        <v>2000000</v>
      </c>
      <c r="H510" s="822">
        <f t="shared" si="8"/>
        <v>0</v>
      </c>
    </row>
    <row r="511" spans="1:8" ht="12.5" thickBot="1">
      <c r="A511" s="1047"/>
      <c r="B511" s="819" t="s">
        <v>1214</v>
      </c>
      <c r="C511" s="820">
        <v>3504</v>
      </c>
      <c r="D511" s="821">
        <v>44589</v>
      </c>
      <c r="E511" s="819" t="s">
        <v>2370</v>
      </c>
      <c r="F511" s="822">
        <v>2000000</v>
      </c>
      <c r="G511" s="822">
        <v>2000000</v>
      </c>
      <c r="H511" s="822">
        <f t="shared" si="8"/>
        <v>0</v>
      </c>
    </row>
    <row r="512" spans="1:8" ht="12.5" thickBot="1">
      <c r="A512" s="1047"/>
      <c r="B512" s="819" t="s">
        <v>1214</v>
      </c>
      <c r="C512" s="820">
        <v>3503</v>
      </c>
      <c r="D512" s="821">
        <v>44589</v>
      </c>
      <c r="E512" s="819" t="s">
        <v>2370</v>
      </c>
      <c r="F512" s="822">
        <v>2000000</v>
      </c>
      <c r="G512" s="822">
        <v>2000000</v>
      </c>
      <c r="H512" s="822">
        <f t="shared" si="8"/>
        <v>0</v>
      </c>
    </row>
    <row r="513" spans="1:8" ht="12.5" thickBot="1">
      <c r="A513" s="1047"/>
      <c r="B513" s="819" t="s">
        <v>1195</v>
      </c>
      <c r="C513" s="820">
        <v>3045</v>
      </c>
      <c r="D513" s="821">
        <v>44642</v>
      </c>
      <c r="E513" s="819" t="s">
        <v>2424</v>
      </c>
      <c r="F513" s="822">
        <v>2000000</v>
      </c>
      <c r="G513" s="822"/>
      <c r="H513" s="822">
        <f t="shared" si="8"/>
        <v>2000000</v>
      </c>
    </row>
    <row r="514" spans="1:8" ht="12.5" thickBot="1">
      <c r="A514" s="1047"/>
      <c r="B514" s="826" t="s">
        <v>815</v>
      </c>
      <c r="C514" s="824">
        <v>552</v>
      </c>
      <c r="D514" s="821">
        <v>44247</v>
      </c>
      <c r="E514" s="823" t="s">
        <v>2191</v>
      </c>
      <c r="F514" s="822">
        <v>2000000</v>
      </c>
      <c r="G514" s="822"/>
      <c r="H514" s="822">
        <f t="shared" si="8"/>
        <v>2000000</v>
      </c>
    </row>
    <row r="515" spans="1:8" ht="12.5" thickBot="1">
      <c r="A515" s="1047"/>
      <c r="B515" s="852" t="s">
        <v>2211</v>
      </c>
      <c r="C515" s="829">
        <v>1104</v>
      </c>
      <c r="D515" s="821">
        <v>44180</v>
      </c>
      <c r="E515" s="842" t="s">
        <v>2208</v>
      </c>
      <c r="F515" s="822">
        <v>2005290</v>
      </c>
      <c r="G515" s="822"/>
      <c r="H515" s="822">
        <f t="shared" si="8"/>
        <v>2005290</v>
      </c>
    </row>
    <row r="516" spans="1:8" ht="12.5" thickBot="1">
      <c r="A516" s="1047"/>
      <c r="B516" s="823" t="s">
        <v>2154</v>
      </c>
      <c r="C516" s="824">
        <v>1544</v>
      </c>
      <c r="D516" s="825">
        <v>44200</v>
      </c>
      <c r="E516" s="823" t="s">
        <v>2155</v>
      </c>
      <c r="F516" s="822">
        <v>2040000</v>
      </c>
      <c r="G516" s="822"/>
      <c r="H516" s="822">
        <f t="shared" si="8"/>
        <v>2040000</v>
      </c>
    </row>
    <row r="517" spans="1:8" ht="23.5" thickBot="1">
      <c r="A517" s="1047"/>
      <c r="B517" s="819" t="s">
        <v>2315</v>
      </c>
      <c r="C517" s="820">
        <v>4117</v>
      </c>
      <c r="D517" s="821">
        <v>43207</v>
      </c>
      <c r="E517" s="819" t="s">
        <v>2316</v>
      </c>
      <c r="F517" s="822">
        <v>2048004</v>
      </c>
      <c r="G517" s="822"/>
      <c r="H517" s="822">
        <f t="shared" si="8"/>
        <v>2048004</v>
      </c>
    </row>
    <row r="518" spans="1:8" ht="12.5" thickBot="1">
      <c r="A518" s="1047"/>
      <c r="B518" s="826" t="s">
        <v>1519</v>
      </c>
      <c r="C518" s="824">
        <v>1444</v>
      </c>
      <c r="D518" s="825">
        <v>44472</v>
      </c>
      <c r="E518" s="823" t="s">
        <v>1520</v>
      </c>
      <c r="F518" s="822">
        <v>2058555</v>
      </c>
      <c r="G518" s="822"/>
      <c r="H518" s="822">
        <f t="shared" si="8"/>
        <v>2058555</v>
      </c>
    </row>
    <row r="519" spans="1:8" ht="23.5" thickBot="1">
      <c r="A519" s="1047"/>
      <c r="B519" s="826" t="s">
        <v>1140</v>
      </c>
      <c r="C519" s="824">
        <v>2978</v>
      </c>
      <c r="D519" s="825">
        <v>44585</v>
      </c>
      <c r="E519" s="823" t="s">
        <v>1638</v>
      </c>
      <c r="F519" s="822">
        <v>2094050</v>
      </c>
      <c r="G519" s="822"/>
      <c r="H519" s="822">
        <f t="shared" si="8"/>
        <v>2094050</v>
      </c>
    </row>
    <row r="520" spans="1:8" ht="12.5" thickBot="1">
      <c r="A520" s="1047"/>
      <c r="B520" s="852" t="s">
        <v>2220</v>
      </c>
      <c r="C520" s="829">
        <v>2212</v>
      </c>
      <c r="D520" s="821">
        <v>44539</v>
      </c>
      <c r="E520" s="828" t="s">
        <v>2221</v>
      </c>
      <c r="F520" s="822">
        <v>2151000</v>
      </c>
      <c r="G520" s="822"/>
      <c r="H520" s="822">
        <f t="shared" si="8"/>
        <v>2151000</v>
      </c>
    </row>
    <row r="521" spans="1:8" ht="12.5" thickBot="1">
      <c r="A521" s="1047"/>
      <c r="B521" s="826" t="s">
        <v>1626</v>
      </c>
      <c r="C521" s="824">
        <v>2622</v>
      </c>
      <c r="D521" s="825">
        <v>44546</v>
      </c>
      <c r="E521" s="823" t="s">
        <v>1627</v>
      </c>
      <c r="F521" s="822">
        <v>2199756</v>
      </c>
      <c r="G521" s="822"/>
      <c r="H521" s="822">
        <f t="shared" si="8"/>
        <v>2199756</v>
      </c>
    </row>
    <row r="522" spans="1:8" ht="12.5" thickBot="1">
      <c r="A522" s="1047"/>
      <c r="B522" s="819" t="s">
        <v>822</v>
      </c>
      <c r="C522" s="820">
        <v>2163</v>
      </c>
      <c r="D522" s="821">
        <v>44207</v>
      </c>
      <c r="E522" s="819" t="s">
        <v>2370</v>
      </c>
      <c r="F522" s="822">
        <v>2263500</v>
      </c>
      <c r="G522" s="822"/>
      <c r="H522" s="822">
        <f t="shared" si="8"/>
        <v>2263500</v>
      </c>
    </row>
    <row r="523" spans="1:8" ht="23.5" thickBot="1">
      <c r="A523" s="1047"/>
      <c r="B523" s="819" t="s">
        <v>2035</v>
      </c>
      <c r="C523" s="820">
        <v>3105</v>
      </c>
      <c r="D523" s="821">
        <v>44867</v>
      </c>
      <c r="E523" s="819" t="s">
        <v>2431</v>
      </c>
      <c r="F523" s="822">
        <v>2272000</v>
      </c>
      <c r="G523" s="822"/>
      <c r="H523" s="822">
        <f t="shared" si="8"/>
        <v>2272000</v>
      </c>
    </row>
    <row r="524" spans="1:8" ht="21.75" customHeight="1" thickBot="1">
      <c r="A524" s="1047"/>
      <c r="B524" s="826" t="s">
        <v>1612</v>
      </c>
      <c r="C524" s="824">
        <v>2561</v>
      </c>
      <c r="D524" s="825">
        <v>44544</v>
      </c>
      <c r="E524" s="823" t="s">
        <v>1613</v>
      </c>
      <c r="F524" s="822">
        <v>2299580</v>
      </c>
      <c r="G524" s="822">
        <v>2299580</v>
      </c>
      <c r="H524" s="822">
        <f t="shared" si="8"/>
        <v>0</v>
      </c>
    </row>
    <row r="525" spans="1:8" ht="23.5" thickBot="1">
      <c r="A525" s="1047"/>
      <c r="B525" s="819" t="s">
        <v>2357</v>
      </c>
      <c r="C525" s="843">
        <v>3011</v>
      </c>
      <c r="D525" s="821">
        <v>44586</v>
      </c>
      <c r="E525" s="819" t="s">
        <v>2418</v>
      </c>
      <c r="F525" s="822">
        <v>2304810</v>
      </c>
      <c r="G525" s="822"/>
      <c r="H525" s="822">
        <f t="shared" si="8"/>
        <v>2304810</v>
      </c>
    </row>
    <row r="526" spans="1:8" ht="23.5" thickBot="1">
      <c r="A526" s="1047"/>
      <c r="B526" s="828" t="s">
        <v>1885</v>
      </c>
      <c r="C526" s="829" t="s">
        <v>1886</v>
      </c>
      <c r="D526" s="825">
        <v>44199</v>
      </c>
      <c r="E526" s="828" t="s">
        <v>1887</v>
      </c>
      <c r="F526" s="830">
        <v>2350000</v>
      </c>
      <c r="G526" s="822"/>
      <c r="H526" s="822">
        <f t="shared" si="8"/>
        <v>2350000</v>
      </c>
    </row>
    <row r="527" spans="1:8" ht="12.5" thickBot="1">
      <c r="A527" s="1047"/>
      <c r="B527" s="823" t="s">
        <v>1480</v>
      </c>
      <c r="C527" s="824">
        <v>606</v>
      </c>
      <c r="D527" s="825">
        <v>44579</v>
      </c>
      <c r="E527" s="823" t="s">
        <v>1497</v>
      </c>
      <c r="F527" s="822">
        <v>2394000</v>
      </c>
      <c r="G527" s="822"/>
      <c r="H527" s="822">
        <f t="shared" si="8"/>
        <v>2394000</v>
      </c>
    </row>
    <row r="528" spans="1:8" ht="12.5" thickBot="1">
      <c r="A528" s="1047"/>
      <c r="B528" s="828" t="s">
        <v>2249</v>
      </c>
      <c r="C528" s="829">
        <v>1115</v>
      </c>
      <c r="D528" s="821">
        <v>44678</v>
      </c>
      <c r="E528" s="828" t="s">
        <v>2250</v>
      </c>
      <c r="F528" s="822">
        <v>2399750</v>
      </c>
      <c r="G528" s="822"/>
      <c r="H528" s="822">
        <f t="shared" si="8"/>
        <v>2399750</v>
      </c>
    </row>
    <row r="529" spans="1:8" ht="12.5" thickBot="1">
      <c r="A529" s="1047"/>
      <c r="B529" s="819" t="s">
        <v>2408</v>
      </c>
      <c r="C529" s="820">
        <v>3006</v>
      </c>
      <c r="D529" s="821">
        <v>44571</v>
      </c>
      <c r="E529" s="819" t="s">
        <v>2415</v>
      </c>
      <c r="F529" s="822">
        <v>2400000</v>
      </c>
      <c r="G529" s="822"/>
      <c r="H529" s="822">
        <f t="shared" si="8"/>
        <v>2400000</v>
      </c>
    </row>
    <row r="530" spans="1:8" ht="23.5" thickBot="1">
      <c r="A530" s="1047"/>
      <c r="B530" s="826" t="s">
        <v>1650</v>
      </c>
      <c r="C530" s="824">
        <v>2647</v>
      </c>
      <c r="D530" s="825">
        <v>44835</v>
      </c>
      <c r="E530" s="823" t="s">
        <v>1651</v>
      </c>
      <c r="F530" s="822">
        <v>2423210</v>
      </c>
      <c r="G530" s="822"/>
      <c r="H530" s="822">
        <f t="shared" si="8"/>
        <v>2423210</v>
      </c>
    </row>
    <row r="531" spans="1:8" ht="12.5" thickBot="1">
      <c r="A531" s="1047"/>
      <c r="B531" s="852" t="s">
        <v>1195</v>
      </c>
      <c r="C531" s="829">
        <v>1114</v>
      </c>
      <c r="D531" s="821">
        <v>44308</v>
      </c>
      <c r="E531" s="842" t="s">
        <v>2222</v>
      </c>
      <c r="F531" s="822">
        <v>2467271</v>
      </c>
      <c r="G531" s="822"/>
      <c r="H531" s="822">
        <f t="shared" si="8"/>
        <v>2467271</v>
      </c>
    </row>
    <row r="532" spans="1:8" ht="23.5" thickBot="1">
      <c r="A532" s="1047"/>
      <c r="B532" s="819" t="s">
        <v>2426</v>
      </c>
      <c r="C532" s="820">
        <v>3129</v>
      </c>
      <c r="D532" s="821">
        <v>44697</v>
      </c>
      <c r="E532" s="819" t="s">
        <v>2427</v>
      </c>
      <c r="F532" s="822">
        <v>2469501</v>
      </c>
      <c r="G532" s="822"/>
      <c r="H532" s="822">
        <f t="shared" si="8"/>
        <v>2469501</v>
      </c>
    </row>
    <row r="533" spans="1:8" ht="23.5" thickBot="1">
      <c r="A533" s="1047"/>
      <c r="B533" s="826" t="s">
        <v>1525</v>
      </c>
      <c r="C533" s="824">
        <v>2624</v>
      </c>
      <c r="D533" s="825">
        <v>44580</v>
      </c>
      <c r="E533" s="823" t="s">
        <v>1634</v>
      </c>
      <c r="F533" s="822">
        <v>2480000</v>
      </c>
      <c r="G533" s="822"/>
      <c r="H533" s="822">
        <f t="shared" si="8"/>
        <v>2480000</v>
      </c>
    </row>
    <row r="534" spans="1:8" ht="23.5" thickBot="1">
      <c r="A534" s="1047"/>
      <c r="B534" s="823" t="s">
        <v>1357</v>
      </c>
      <c r="C534" s="824">
        <v>2754</v>
      </c>
      <c r="D534" s="831">
        <v>44588</v>
      </c>
      <c r="E534" s="823" t="s">
        <v>1346</v>
      </c>
      <c r="F534" s="822">
        <v>2492550</v>
      </c>
      <c r="G534" s="822"/>
      <c r="H534" s="822">
        <f t="shared" si="8"/>
        <v>2492550</v>
      </c>
    </row>
    <row r="535" spans="1:8" ht="12.5" thickBot="1">
      <c r="A535" s="1047"/>
      <c r="B535" s="823" t="s">
        <v>2287</v>
      </c>
      <c r="C535" s="824">
        <v>890</v>
      </c>
      <c r="D535" s="821">
        <v>44777</v>
      </c>
      <c r="E535" s="823" t="s">
        <v>2288</v>
      </c>
      <c r="F535" s="822">
        <v>2499000</v>
      </c>
      <c r="G535" s="822"/>
      <c r="H535" s="822">
        <f t="shared" si="8"/>
        <v>2499000</v>
      </c>
    </row>
    <row r="536" spans="1:8" ht="12.5" thickBot="1">
      <c r="A536" s="1047"/>
      <c r="B536" s="823" t="s">
        <v>2274</v>
      </c>
      <c r="C536" s="824">
        <v>889</v>
      </c>
      <c r="D536" s="821">
        <v>44777</v>
      </c>
      <c r="E536" s="823" t="s">
        <v>2288</v>
      </c>
      <c r="F536" s="822">
        <v>2499000</v>
      </c>
      <c r="G536" s="822"/>
      <c r="H536" s="822">
        <f t="shared" si="8"/>
        <v>2499000</v>
      </c>
    </row>
    <row r="537" spans="1:8" ht="12.5" thickBot="1">
      <c r="A537" s="1047"/>
      <c r="B537" s="852" t="s">
        <v>2236</v>
      </c>
      <c r="C537" s="829">
        <v>2218</v>
      </c>
      <c r="D537" s="821">
        <v>44539</v>
      </c>
      <c r="E537" s="828" t="s">
        <v>2237</v>
      </c>
      <c r="F537" s="822">
        <v>2499000</v>
      </c>
      <c r="G537" s="822"/>
      <c r="H537" s="822">
        <f t="shared" si="8"/>
        <v>2499000</v>
      </c>
    </row>
    <row r="538" spans="1:8" ht="35" thickBot="1">
      <c r="A538" s="1047"/>
      <c r="B538" s="826" t="s">
        <v>1610</v>
      </c>
      <c r="C538" s="824">
        <v>1430</v>
      </c>
      <c r="D538" s="825">
        <v>44472</v>
      </c>
      <c r="E538" s="823" t="s">
        <v>1611</v>
      </c>
      <c r="F538" s="822">
        <v>2499375</v>
      </c>
      <c r="G538" s="822">
        <v>2499375</v>
      </c>
      <c r="H538" s="822">
        <f t="shared" si="8"/>
        <v>0</v>
      </c>
    </row>
    <row r="539" spans="1:8" ht="23.5" thickBot="1">
      <c r="A539" s="1047"/>
      <c r="B539" s="826" t="s">
        <v>1612</v>
      </c>
      <c r="C539" s="824">
        <v>2576</v>
      </c>
      <c r="D539" s="825">
        <v>44575</v>
      </c>
      <c r="E539" s="823" t="s">
        <v>1631</v>
      </c>
      <c r="F539" s="822">
        <v>2499375</v>
      </c>
      <c r="G539" s="822">
        <v>2499375</v>
      </c>
      <c r="H539" s="822">
        <f t="shared" si="8"/>
        <v>0</v>
      </c>
    </row>
    <row r="540" spans="1:8" ht="23.5" thickBot="1">
      <c r="A540" s="1047"/>
      <c r="B540" s="826" t="s">
        <v>1535</v>
      </c>
      <c r="C540" s="824">
        <v>2653</v>
      </c>
      <c r="D540" s="825">
        <v>44581</v>
      </c>
      <c r="E540" s="823" t="s">
        <v>1536</v>
      </c>
      <c r="F540" s="822">
        <v>2499871</v>
      </c>
      <c r="G540" s="822">
        <v>2499871</v>
      </c>
      <c r="H540" s="822">
        <f t="shared" si="8"/>
        <v>0</v>
      </c>
    </row>
    <row r="541" spans="1:8" ht="23.5" thickBot="1">
      <c r="A541" s="1047"/>
      <c r="B541" s="826" t="s">
        <v>1338</v>
      </c>
      <c r="C541" s="824">
        <v>244</v>
      </c>
      <c r="D541" s="825">
        <v>44249</v>
      </c>
      <c r="E541" s="823" t="s">
        <v>1561</v>
      </c>
      <c r="F541" s="822">
        <v>2499945</v>
      </c>
      <c r="G541" s="822"/>
      <c r="H541" s="822">
        <f t="shared" si="8"/>
        <v>2499945</v>
      </c>
    </row>
    <row r="542" spans="1:8" ht="35" thickBot="1">
      <c r="A542" s="1047"/>
      <c r="B542" s="826" t="s">
        <v>1628</v>
      </c>
      <c r="C542" s="824">
        <v>2611</v>
      </c>
      <c r="D542" s="825">
        <v>44546</v>
      </c>
      <c r="E542" s="823" t="s">
        <v>1629</v>
      </c>
      <c r="F542" s="822">
        <v>2499995</v>
      </c>
      <c r="G542" s="822"/>
      <c r="H542" s="822">
        <f t="shared" si="8"/>
        <v>2499995</v>
      </c>
    </row>
    <row r="543" spans="1:8" ht="23.5" thickBot="1">
      <c r="A543" s="1047"/>
      <c r="B543" s="828" t="s">
        <v>1741</v>
      </c>
      <c r="C543" s="829" t="s">
        <v>1739</v>
      </c>
      <c r="D543" s="825">
        <v>44317</v>
      </c>
      <c r="E543" s="828" t="s">
        <v>1742</v>
      </c>
      <c r="F543" s="830">
        <v>2500000</v>
      </c>
      <c r="G543" s="822"/>
      <c r="H543" s="822">
        <f t="shared" si="8"/>
        <v>2500000</v>
      </c>
    </row>
    <row r="544" spans="1:8" ht="23.5" thickBot="1">
      <c r="A544" s="1047"/>
      <c r="B544" s="828" t="s">
        <v>1929</v>
      </c>
      <c r="C544" s="829" t="s">
        <v>1722</v>
      </c>
      <c r="D544" s="825">
        <v>44451</v>
      </c>
      <c r="E544" s="828" t="s">
        <v>1930</v>
      </c>
      <c r="F544" s="830">
        <v>2500000</v>
      </c>
      <c r="G544" s="822"/>
      <c r="H544" s="822">
        <f t="shared" si="8"/>
        <v>2500000</v>
      </c>
    </row>
    <row r="545" spans="1:8" ht="23.5" thickBot="1">
      <c r="A545" s="1047"/>
      <c r="B545" s="826" t="s">
        <v>820</v>
      </c>
      <c r="C545" s="824">
        <v>2979</v>
      </c>
      <c r="D545" s="825">
        <v>44585</v>
      </c>
      <c r="E545" s="823" t="s">
        <v>1637</v>
      </c>
      <c r="F545" s="822">
        <v>2500000</v>
      </c>
      <c r="G545" s="822"/>
      <c r="H545" s="822">
        <f t="shared" si="8"/>
        <v>2500000</v>
      </c>
    </row>
    <row r="546" spans="1:8" ht="23.5" thickBot="1">
      <c r="A546" s="1047"/>
      <c r="B546" s="828" t="s">
        <v>1721</v>
      </c>
      <c r="C546" s="829" t="s">
        <v>1722</v>
      </c>
      <c r="D546" s="825">
        <v>44175</v>
      </c>
      <c r="E546" s="828" t="s">
        <v>1723</v>
      </c>
      <c r="F546" s="830">
        <v>2500000</v>
      </c>
      <c r="G546" s="822"/>
      <c r="H546" s="822">
        <f t="shared" si="8"/>
        <v>2500000</v>
      </c>
    </row>
    <row r="547" spans="1:8" ht="12.5" thickBot="1">
      <c r="A547" s="1047"/>
      <c r="B547" s="819" t="s">
        <v>1195</v>
      </c>
      <c r="C547" s="820">
        <v>3044</v>
      </c>
      <c r="D547" s="821">
        <v>44642</v>
      </c>
      <c r="E547" s="819" t="s">
        <v>2424</v>
      </c>
      <c r="F547" s="822">
        <v>2500000</v>
      </c>
      <c r="G547" s="822"/>
      <c r="H547" s="822">
        <f t="shared" si="8"/>
        <v>2500000</v>
      </c>
    </row>
    <row r="548" spans="1:8" ht="23.5" thickBot="1">
      <c r="A548" s="1047"/>
      <c r="B548" s="826" t="s">
        <v>1612</v>
      </c>
      <c r="C548" s="824">
        <v>2592</v>
      </c>
      <c r="D548" s="825">
        <v>44835</v>
      </c>
      <c r="E548" s="823" t="s">
        <v>1652</v>
      </c>
      <c r="F548" s="822">
        <v>2596250</v>
      </c>
      <c r="G548" s="822">
        <v>2596250</v>
      </c>
      <c r="H548" s="822">
        <f t="shared" si="8"/>
        <v>0</v>
      </c>
    </row>
    <row r="549" spans="1:8" ht="23.5" thickBot="1">
      <c r="A549" s="1047"/>
      <c r="B549" s="828" t="s">
        <v>1756</v>
      </c>
      <c r="C549" s="829" t="s">
        <v>1739</v>
      </c>
      <c r="D549" s="825">
        <v>44544</v>
      </c>
      <c r="E549" s="828" t="s">
        <v>1757</v>
      </c>
      <c r="F549" s="830">
        <v>2600000</v>
      </c>
      <c r="G549" s="822"/>
      <c r="H549" s="822">
        <f t="shared" si="8"/>
        <v>2600000</v>
      </c>
    </row>
    <row r="550" spans="1:8" ht="23.5" thickBot="1">
      <c r="A550" s="1047"/>
      <c r="B550" s="828" t="s">
        <v>1721</v>
      </c>
      <c r="C550" s="829" t="s">
        <v>1722</v>
      </c>
      <c r="D550" s="825">
        <v>44441</v>
      </c>
      <c r="E550" s="828" t="s">
        <v>1723</v>
      </c>
      <c r="F550" s="830">
        <v>2600000</v>
      </c>
      <c r="G550" s="822"/>
      <c r="H550" s="822">
        <f t="shared" si="8"/>
        <v>2600000</v>
      </c>
    </row>
    <row r="551" spans="1:8" ht="23.5" thickBot="1">
      <c r="A551" s="1047"/>
      <c r="B551" s="819" t="s">
        <v>2357</v>
      </c>
      <c r="C551" s="843">
        <v>3017</v>
      </c>
      <c r="D551" s="821">
        <v>44586</v>
      </c>
      <c r="E551" s="819" t="s">
        <v>2419</v>
      </c>
      <c r="F551" s="822">
        <v>2624755</v>
      </c>
      <c r="G551" s="822"/>
      <c r="H551" s="822">
        <f t="shared" si="8"/>
        <v>2624755</v>
      </c>
    </row>
    <row r="552" spans="1:8" ht="23.5" thickBot="1">
      <c r="A552" s="1047"/>
      <c r="B552" s="826" t="s">
        <v>1338</v>
      </c>
      <c r="C552" s="824">
        <v>2690</v>
      </c>
      <c r="D552" s="825">
        <v>44187</v>
      </c>
      <c r="E552" s="823" t="s">
        <v>1557</v>
      </c>
      <c r="F552" s="822">
        <v>2699900</v>
      </c>
      <c r="G552" s="822"/>
      <c r="H552" s="822">
        <f t="shared" si="8"/>
        <v>2699900</v>
      </c>
    </row>
    <row r="553" spans="1:8" ht="23.5" thickBot="1">
      <c r="A553" s="1047"/>
      <c r="B553" s="826" t="s">
        <v>815</v>
      </c>
      <c r="C553" s="824">
        <v>2687</v>
      </c>
      <c r="D553" s="825">
        <v>44441</v>
      </c>
      <c r="E553" s="823" t="s">
        <v>1594</v>
      </c>
      <c r="F553" s="822">
        <v>2700000</v>
      </c>
      <c r="G553" s="822"/>
      <c r="H553" s="822">
        <f t="shared" si="8"/>
        <v>2700000</v>
      </c>
    </row>
    <row r="554" spans="1:8" ht="23.5" thickBot="1">
      <c r="A554" s="1047"/>
      <c r="B554" s="819" t="s">
        <v>2357</v>
      </c>
      <c r="C554" s="843">
        <v>35</v>
      </c>
      <c r="D554" s="821">
        <v>44267</v>
      </c>
      <c r="E554" s="819" t="s">
        <v>2375</v>
      </c>
      <c r="F554" s="822">
        <v>2704065</v>
      </c>
      <c r="G554" s="822">
        <v>2704065</v>
      </c>
      <c r="H554" s="822">
        <f t="shared" si="8"/>
        <v>0</v>
      </c>
    </row>
    <row r="555" spans="1:8" ht="46.5" thickBot="1">
      <c r="A555" s="1047"/>
      <c r="B555" s="826" t="s">
        <v>1297</v>
      </c>
      <c r="C555" s="824">
        <v>1326</v>
      </c>
      <c r="D555" s="825">
        <v>44442</v>
      </c>
      <c r="E555" s="823" t="s">
        <v>1597</v>
      </c>
      <c r="F555" s="822">
        <v>2772950</v>
      </c>
      <c r="G555" s="822"/>
      <c r="H555" s="822">
        <f t="shared" si="8"/>
        <v>2772950</v>
      </c>
    </row>
    <row r="556" spans="1:8" ht="35" thickBot="1">
      <c r="A556" s="1047"/>
      <c r="B556" s="826" t="s">
        <v>1601</v>
      </c>
      <c r="C556" s="824">
        <v>1445</v>
      </c>
      <c r="D556" s="825">
        <v>44472</v>
      </c>
      <c r="E556" s="823" t="s">
        <v>1602</v>
      </c>
      <c r="F556" s="822">
        <v>2799300</v>
      </c>
      <c r="G556" s="822"/>
      <c r="H556" s="822">
        <f t="shared" si="8"/>
        <v>2799300</v>
      </c>
    </row>
    <row r="557" spans="1:8" ht="23.5" thickBot="1">
      <c r="A557" s="1047"/>
      <c r="B557" s="826" t="s">
        <v>1647</v>
      </c>
      <c r="C557" s="824">
        <v>2633</v>
      </c>
      <c r="D557" s="825">
        <v>44835</v>
      </c>
      <c r="E557" s="823" t="s">
        <v>1654</v>
      </c>
      <c r="F557" s="822">
        <v>2814000</v>
      </c>
      <c r="G557" s="822"/>
      <c r="H557" s="822">
        <f t="shared" si="8"/>
        <v>2814000</v>
      </c>
    </row>
    <row r="558" spans="1:8" ht="23.5" thickBot="1">
      <c r="A558" s="1047"/>
      <c r="B558" s="826" t="s">
        <v>1566</v>
      </c>
      <c r="C558" s="824">
        <v>1366</v>
      </c>
      <c r="D558" s="825">
        <v>44389</v>
      </c>
      <c r="E558" s="823" t="s">
        <v>1590</v>
      </c>
      <c r="F558" s="822">
        <v>2898500</v>
      </c>
      <c r="G558" s="822"/>
      <c r="H558" s="822">
        <f t="shared" ref="H558:H621" si="9">F558-G558</f>
        <v>2898500</v>
      </c>
    </row>
    <row r="559" spans="1:8" ht="23.5" thickBot="1">
      <c r="A559" s="1047"/>
      <c r="B559" s="819" t="s">
        <v>2420</v>
      </c>
      <c r="C559" s="820">
        <v>3018</v>
      </c>
      <c r="D559" s="821">
        <v>44587</v>
      </c>
      <c r="E559" s="819" t="s">
        <v>2374</v>
      </c>
      <c r="F559" s="822">
        <v>2900000</v>
      </c>
      <c r="G559" s="822"/>
      <c r="H559" s="822">
        <f t="shared" si="9"/>
        <v>2900000</v>
      </c>
    </row>
    <row r="560" spans="1:8" ht="46.5" thickBot="1">
      <c r="A560" s="1047"/>
      <c r="B560" s="826" t="s">
        <v>1521</v>
      </c>
      <c r="C560" s="824">
        <v>2637</v>
      </c>
      <c r="D560" s="825">
        <v>44575</v>
      </c>
      <c r="E560" s="823" t="s">
        <v>1531</v>
      </c>
      <c r="F560" s="822">
        <v>2968250</v>
      </c>
      <c r="G560" s="822"/>
      <c r="H560" s="822">
        <f t="shared" si="9"/>
        <v>2968250</v>
      </c>
    </row>
    <row r="561" spans="1:8" ht="23.5" thickBot="1">
      <c r="A561" s="1047"/>
      <c r="B561" s="826" t="s">
        <v>1645</v>
      </c>
      <c r="C561" s="824">
        <v>2988</v>
      </c>
      <c r="D561" s="825">
        <v>44775</v>
      </c>
      <c r="E561" s="823" t="s">
        <v>1646</v>
      </c>
      <c r="F561" s="822">
        <v>2974450</v>
      </c>
      <c r="G561" s="822">
        <v>2974450</v>
      </c>
      <c r="H561" s="822">
        <f t="shared" si="9"/>
        <v>0</v>
      </c>
    </row>
    <row r="562" spans="1:8" ht="23.5" thickBot="1">
      <c r="A562" s="1047"/>
      <c r="B562" s="826" t="s">
        <v>1568</v>
      </c>
      <c r="C562" s="824">
        <v>2641</v>
      </c>
      <c r="D562" s="825">
        <v>44835</v>
      </c>
      <c r="E562" s="823" t="s">
        <v>1653</v>
      </c>
      <c r="F562" s="822">
        <v>2994600</v>
      </c>
      <c r="G562" s="822">
        <v>2994600</v>
      </c>
      <c r="H562" s="822">
        <f t="shared" si="9"/>
        <v>0</v>
      </c>
    </row>
    <row r="563" spans="1:8" ht="23.5" thickBot="1">
      <c r="A563" s="1047"/>
      <c r="B563" s="826" t="s">
        <v>1635</v>
      </c>
      <c r="C563" s="824">
        <v>2977</v>
      </c>
      <c r="D563" s="825">
        <v>44581</v>
      </c>
      <c r="E563" s="823" t="s">
        <v>1636</v>
      </c>
      <c r="F563" s="822">
        <v>2995375</v>
      </c>
      <c r="G563" s="822"/>
      <c r="H563" s="822">
        <f t="shared" si="9"/>
        <v>2995375</v>
      </c>
    </row>
    <row r="564" spans="1:8" ht="23.5" thickBot="1">
      <c r="A564" s="1047"/>
      <c r="B564" s="826" t="s">
        <v>1605</v>
      </c>
      <c r="C564" s="824">
        <v>2587</v>
      </c>
      <c r="D564" s="825">
        <v>44866</v>
      </c>
      <c r="E564" s="823" t="s">
        <v>1659</v>
      </c>
      <c r="F564" s="822">
        <v>2995375</v>
      </c>
      <c r="G564" s="822"/>
      <c r="H564" s="822">
        <f t="shared" si="9"/>
        <v>2995375</v>
      </c>
    </row>
    <row r="565" spans="1:8" ht="23.5" thickBot="1">
      <c r="A565" s="1047"/>
      <c r="B565" s="826" t="s">
        <v>1564</v>
      </c>
      <c r="C565" s="824">
        <v>1364</v>
      </c>
      <c r="D565" s="825">
        <v>44267</v>
      </c>
      <c r="E565" s="823" t="s">
        <v>1565</v>
      </c>
      <c r="F565" s="822">
        <v>2995375</v>
      </c>
      <c r="G565" s="822"/>
      <c r="H565" s="822">
        <f t="shared" si="9"/>
        <v>2995375</v>
      </c>
    </row>
    <row r="566" spans="1:8" ht="35" thickBot="1">
      <c r="A566" s="1047"/>
      <c r="B566" s="826" t="s">
        <v>1537</v>
      </c>
      <c r="C566" s="824">
        <v>2695</v>
      </c>
      <c r="D566" s="825">
        <v>44581</v>
      </c>
      <c r="E566" s="823" t="s">
        <v>1538</v>
      </c>
      <c r="F566" s="822">
        <v>2996221</v>
      </c>
      <c r="G566" s="822">
        <v>2996221</v>
      </c>
      <c r="H566" s="822">
        <f t="shared" si="9"/>
        <v>0</v>
      </c>
    </row>
    <row r="567" spans="1:8" ht="23.5" thickBot="1">
      <c r="A567" s="1047"/>
      <c r="B567" s="826" t="s">
        <v>1605</v>
      </c>
      <c r="C567" s="824">
        <v>782</v>
      </c>
      <c r="D567" s="825">
        <v>44472</v>
      </c>
      <c r="E567" s="823" t="s">
        <v>1606</v>
      </c>
      <c r="F567" s="822">
        <v>2998625</v>
      </c>
      <c r="G567" s="822"/>
      <c r="H567" s="822">
        <f t="shared" si="9"/>
        <v>2998625</v>
      </c>
    </row>
    <row r="568" spans="1:8" ht="23.5" thickBot="1">
      <c r="A568" s="1047"/>
      <c r="B568" s="826" t="s">
        <v>1583</v>
      </c>
      <c r="C568" s="824">
        <v>1392</v>
      </c>
      <c r="D568" s="825">
        <v>44359</v>
      </c>
      <c r="E568" s="823" t="s">
        <v>1584</v>
      </c>
      <c r="F568" s="822">
        <v>2999250</v>
      </c>
      <c r="G568" s="822">
        <v>2999250</v>
      </c>
      <c r="H568" s="822">
        <f t="shared" si="9"/>
        <v>0</v>
      </c>
    </row>
    <row r="569" spans="1:8" ht="23.5" thickBot="1">
      <c r="A569" s="1047"/>
      <c r="B569" s="826" t="s">
        <v>1579</v>
      </c>
      <c r="C569" s="824">
        <v>1391</v>
      </c>
      <c r="D569" s="825">
        <v>44359</v>
      </c>
      <c r="E569" s="823" t="s">
        <v>1580</v>
      </c>
      <c r="F569" s="822">
        <v>2999560</v>
      </c>
      <c r="G569" s="822">
        <v>2999560</v>
      </c>
      <c r="H569" s="822">
        <f t="shared" si="9"/>
        <v>0</v>
      </c>
    </row>
    <row r="570" spans="1:8" ht="23.5" thickBot="1">
      <c r="A570" s="1047"/>
      <c r="B570" s="826" t="s">
        <v>1539</v>
      </c>
      <c r="C570" s="824">
        <v>1390</v>
      </c>
      <c r="D570" s="825">
        <v>44359</v>
      </c>
      <c r="E570" s="823" t="s">
        <v>1587</v>
      </c>
      <c r="F570" s="822">
        <v>2999560</v>
      </c>
      <c r="G570" s="822">
        <v>2999560</v>
      </c>
      <c r="H570" s="822">
        <f t="shared" si="9"/>
        <v>0</v>
      </c>
    </row>
    <row r="571" spans="1:8" ht="23.5" thickBot="1">
      <c r="A571" s="1047"/>
      <c r="B571" s="828" t="s">
        <v>1727</v>
      </c>
      <c r="C571" s="829" t="s">
        <v>1739</v>
      </c>
      <c r="D571" s="825">
        <v>44317</v>
      </c>
      <c r="E571" s="828" t="s">
        <v>1743</v>
      </c>
      <c r="F571" s="830">
        <v>3000000</v>
      </c>
      <c r="G571" s="822"/>
      <c r="H571" s="822">
        <f t="shared" si="9"/>
        <v>3000000</v>
      </c>
    </row>
    <row r="572" spans="1:8" ht="23.5" thickBot="1">
      <c r="A572" s="1047"/>
      <c r="B572" s="828" t="s">
        <v>1761</v>
      </c>
      <c r="C572" s="829" t="s">
        <v>1739</v>
      </c>
      <c r="D572" s="825">
        <v>44682</v>
      </c>
      <c r="E572" s="828" t="s">
        <v>1762</v>
      </c>
      <c r="F572" s="830">
        <v>3000000</v>
      </c>
      <c r="G572" s="822"/>
      <c r="H572" s="822">
        <f t="shared" si="9"/>
        <v>3000000</v>
      </c>
    </row>
    <row r="573" spans="1:8" ht="23.5" thickBot="1">
      <c r="A573" s="1047"/>
      <c r="B573" s="819" t="s">
        <v>2410</v>
      </c>
      <c r="C573" s="820">
        <v>3002</v>
      </c>
      <c r="D573" s="821">
        <v>44571</v>
      </c>
      <c r="E573" s="819" t="s">
        <v>2358</v>
      </c>
      <c r="F573" s="822">
        <v>3000000</v>
      </c>
      <c r="G573" s="822"/>
      <c r="H573" s="822">
        <f t="shared" si="9"/>
        <v>3000000</v>
      </c>
    </row>
    <row r="574" spans="1:8" ht="23.5" thickBot="1">
      <c r="A574" s="1047"/>
      <c r="B574" s="819" t="s">
        <v>2410</v>
      </c>
      <c r="C574" s="820">
        <v>3001</v>
      </c>
      <c r="D574" s="821">
        <v>44571</v>
      </c>
      <c r="E574" s="819" t="s">
        <v>2358</v>
      </c>
      <c r="F574" s="822">
        <v>3000000</v>
      </c>
      <c r="G574" s="822"/>
      <c r="H574" s="822">
        <f t="shared" si="9"/>
        <v>3000000</v>
      </c>
    </row>
    <row r="575" spans="1:8" ht="23.5" thickBot="1">
      <c r="A575" s="1047"/>
      <c r="B575" s="819" t="s">
        <v>2430</v>
      </c>
      <c r="C575" s="820">
        <v>3007</v>
      </c>
      <c r="D575" s="821">
        <v>44835</v>
      </c>
      <c r="E575" s="819" t="s">
        <v>2358</v>
      </c>
      <c r="F575" s="822">
        <v>3000000</v>
      </c>
      <c r="G575" s="822"/>
      <c r="H575" s="822">
        <f t="shared" si="9"/>
        <v>3000000</v>
      </c>
    </row>
    <row r="576" spans="1:8" ht="12.5" thickBot="1">
      <c r="A576" s="1047"/>
      <c r="B576" s="826" t="s">
        <v>1266</v>
      </c>
      <c r="C576" s="824">
        <v>563</v>
      </c>
      <c r="D576" s="821">
        <v>44517</v>
      </c>
      <c r="E576" s="823" t="s">
        <v>2195</v>
      </c>
      <c r="F576" s="822">
        <v>3000000</v>
      </c>
      <c r="G576" s="822"/>
      <c r="H576" s="822">
        <f t="shared" si="9"/>
        <v>3000000</v>
      </c>
    </row>
    <row r="577" spans="1:8" ht="23.5" thickBot="1">
      <c r="A577" s="1047"/>
      <c r="B577" s="826" t="s">
        <v>1547</v>
      </c>
      <c r="C577" s="824">
        <v>1224</v>
      </c>
      <c r="D577" s="825">
        <v>43637</v>
      </c>
      <c r="E577" s="823" t="s">
        <v>1548</v>
      </c>
      <c r="F577" s="822">
        <v>3000100</v>
      </c>
      <c r="G577" s="822"/>
      <c r="H577" s="822">
        <f t="shared" si="9"/>
        <v>3000100</v>
      </c>
    </row>
    <row r="578" spans="1:8" ht="23.5" thickBot="1">
      <c r="A578" s="1047"/>
      <c r="B578" s="819" t="s">
        <v>2322</v>
      </c>
      <c r="C578" s="820">
        <v>12</v>
      </c>
      <c r="D578" s="821">
        <v>43332</v>
      </c>
      <c r="E578" s="819" t="s">
        <v>2323</v>
      </c>
      <c r="F578" s="822">
        <v>3006993</v>
      </c>
      <c r="G578" s="822"/>
      <c r="H578" s="822">
        <f t="shared" si="9"/>
        <v>3006993</v>
      </c>
    </row>
    <row r="579" spans="1:8" ht="12.5" thickBot="1">
      <c r="A579" s="1047"/>
      <c r="B579" s="823" t="s">
        <v>1357</v>
      </c>
      <c r="C579" s="824">
        <v>2760</v>
      </c>
      <c r="D579" s="831">
        <v>44588</v>
      </c>
      <c r="E579" s="823" t="s">
        <v>1358</v>
      </c>
      <c r="F579" s="822">
        <v>3087775</v>
      </c>
      <c r="G579" s="822"/>
      <c r="H579" s="822">
        <f t="shared" si="9"/>
        <v>3087775</v>
      </c>
    </row>
    <row r="580" spans="1:8" ht="23.5" thickBot="1">
      <c r="A580" s="1047"/>
      <c r="B580" s="823" t="s">
        <v>1281</v>
      </c>
      <c r="C580" s="824">
        <v>872</v>
      </c>
      <c r="D580" s="821">
        <v>44545</v>
      </c>
      <c r="E580" s="823" t="s">
        <v>2265</v>
      </c>
      <c r="F580" s="822">
        <v>3105900</v>
      </c>
      <c r="G580" s="822"/>
      <c r="H580" s="822">
        <f t="shared" si="9"/>
        <v>3105900</v>
      </c>
    </row>
    <row r="581" spans="1:8" ht="23.5" thickBot="1">
      <c r="A581" s="1047"/>
      <c r="B581" s="842" t="s">
        <v>2399</v>
      </c>
      <c r="C581" s="843">
        <v>2161</v>
      </c>
      <c r="D581" s="851">
        <v>44498</v>
      </c>
      <c r="E581" s="842" t="s">
        <v>2318</v>
      </c>
      <c r="F581" s="841">
        <v>3152300</v>
      </c>
      <c r="G581" s="822"/>
      <c r="H581" s="822">
        <f t="shared" si="9"/>
        <v>3152300</v>
      </c>
    </row>
    <row r="582" spans="1:8" ht="23.5" thickBot="1">
      <c r="A582" s="1047"/>
      <c r="B582" s="826" t="s">
        <v>1558</v>
      </c>
      <c r="C582" s="824">
        <v>2674</v>
      </c>
      <c r="D582" s="825">
        <v>44835</v>
      </c>
      <c r="E582" s="823" t="s">
        <v>1649</v>
      </c>
      <c r="F582" s="822">
        <v>3189900</v>
      </c>
      <c r="G582" s="822">
        <v>3189900</v>
      </c>
      <c r="H582" s="822">
        <f t="shared" si="9"/>
        <v>0</v>
      </c>
    </row>
    <row r="583" spans="1:8" ht="12.5" thickBot="1">
      <c r="A583" s="1047"/>
      <c r="B583" s="823" t="s">
        <v>1347</v>
      </c>
      <c r="C583" s="824">
        <v>3278</v>
      </c>
      <c r="D583" s="831">
        <v>44503</v>
      </c>
      <c r="E583" s="823" t="s">
        <v>1348</v>
      </c>
      <c r="F583" s="822">
        <v>3197250</v>
      </c>
      <c r="G583" s="822"/>
      <c r="H583" s="822">
        <f t="shared" si="9"/>
        <v>3197250</v>
      </c>
    </row>
    <row r="584" spans="1:8" ht="12.5" thickBot="1">
      <c r="A584" s="1047"/>
      <c r="B584" s="823" t="s">
        <v>2154</v>
      </c>
      <c r="C584" s="824">
        <v>602</v>
      </c>
      <c r="D584" s="825">
        <v>44682</v>
      </c>
      <c r="E584" s="823" t="s">
        <v>2155</v>
      </c>
      <c r="F584" s="822">
        <v>3230000</v>
      </c>
      <c r="G584" s="822"/>
      <c r="H584" s="822">
        <f t="shared" si="9"/>
        <v>3230000</v>
      </c>
    </row>
    <row r="585" spans="1:8" ht="23.5" thickBot="1">
      <c r="A585" s="1047"/>
      <c r="B585" s="823" t="s">
        <v>1266</v>
      </c>
      <c r="C585" s="824">
        <v>871</v>
      </c>
      <c r="D585" s="821">
        <v>44545</v>
      </c>
      <c r="E585" s="823" t="s">
        <v>2265</v>
      </c>
      <c r="F585" s="822">
        <v>3349935</v>
      </c>
      <c r="G585" s="822"/>
      <c r="H585" s="822">
        <f t="shared" si="9"/>
        <v>3349935</v>
      </c>
    </row>
    <row r="586" spans="1:8" ht="12.5" thickBot="1">
      <c r="A586" s="1047"/>
      <c r="B586" s="839" t="s">
        <v>1212</v>
      </c>
      <c r="C586" s="820">
        <v>2902</v>
      </c>
      <c r="D586" s="827">
        <v>44546</v>
      </c>
      <c r="E586" s="819" t="s">
        <v>1237</v>
      </c>
      <c r="F586" s="830">
        <v>3350000</v>
      </c>
      <c r="G586" s="822"/>
      <c r="H586" s="822">
        <f t="shared" si="9"/>
        <v>3350000</v>
      </c>
    </row>
    <row r="587" spans="1:8" ht="12.5" thickBot="1">
      <c r="A587" s="1047"/>
      <c r="B587" s="819" t="s">
        <v>2387</v>
      </c>
      <c r="C587" s="820" t="s">
        <v>2388</v>
      </c>
      <c r="D587" s="821">
        <v>44343</v>
      </c>
      <c r="E587" s="819" t="s">
        <v>2389</v>
      </c>
      <c r="F587" s="822">
        <v>3376225</v>
      </c>
      <c r="G587" s="822"/>
      <c r="H587" s="822">
        <f t="shared" si="9"/>
        <v>3376225</v>
      </c>
    </row>
    <row r="588" spans="1:8" ht="23.5" thickBot="1">
      <c r="A588" s="1047"/>
      <c r="B588" s="819" t="s">
        <v>828</v>
      </c>
      <c r="C588" s="820">
        <v>1902</v>
      </c>
      <c r="D588" s="821">
        <v>44316</v>
      </c>
      <c r="E588" s="819" t="s">
        <v>2384</v>
      </c>
      <c r="F588" s="822">
        <v>3378000</v>
      </c>
      <c r="G588" s="822"/>
      <c r="H588" s="822">
        <f t="shared" si="9"/>
        <v>3378000</v>
      </c>
    </row>
    <row r="589" spans="1:8" ht="23.5" thickBot="1">
      <c r="A589" s="1047"/>
      <c r="B589" s="826" t="s">
        <v>1541</v>
      </c>
      <c r="C589" s="824">
        <v>2566</v>
      </c>
      <c r="D589" s="825">
        <v>44545</v>
      </c>
      <c r="E589" s="823" t="s">
        <v>1615</v>
      </c>
      <c r="F589" s="822">
        <v>3399742</v>
      </c>
      <c r="G589" s="822"/>
      <c r="H589" s="822">
        <f t="shared" si="9"/>
        <v>3399742</v>
      </c>
    </row>
    <row r="590" spans="1:8" ht="23.5" thickBot="1">
      <c r="A590" s="1047"/>
      <c r="B590" s="823" t="s">
        <v>1605</v>
      </c>
      <c r="C590" s="824">
        <v>1163</v>
      </c>
      <c r="D590" s="825">
        <v>44613</v>
      </c>
      <c r="E590" s="823" t="s">
        <v>1943</v>
      </c>
      <c r="F590" s="838">
        <v>3491500</v>
      </c>
      <c r="G590" s="822"/>
      <c r="H590" s="822">
        <f t="shared" si="9"/>
        <v>3491500</v>
      </c>
    </row>
    <row r="591" spans="1:8" ht="23.5" thickBot="1">
      <c r="A591" s="1047"/>
      <c r="B591" s="826" t="s">
        <v>1618</v>
      </c>
      <c r="C591" s="824">
        <v>2650</v>
      </c>
      <c r="D591" s="825">
        <v>44546</v>
      </c>
      <c r="E591" s="823" t="s">
        <v>1619</v>
      </c>
      <c r="F591" s="822">
        <v>3493700</v>
      </c>
      <c r="G591" s="822">
        <v>3493700</v>
      </c>
      <c r="H591" s="822">
        <f t="shared" si="9"/>
        <v>0</v>
      </c>
    </row>
    <row r="592" spans="1:8" ht="23.5" thickBot="1">
      <c r="A592" s="1047"/>
      <c r="B592" s="819" t="s">
        <v>2357</v>
      </c>
      <c r="C592" s="843">
        <v>31</v>
      </c>
      <c r="D592" s="821">
        <v>44267</v>
      </c>
      <c r="E592" s="819" t="s">
        <v>2375</v>
      </c>
      <c r="F592" s="822">
        <v>3493831</v>
      </c>
      <c r="G592" s="822">
        <v>3493831</v>
      </c>
      <c r="H592" s="822">
        <f t="shared" si="9"/>
        <v>0</v>
      </c>
    </row>
    <row r="593" spans="1:8" ht="23.5" thickBot="1">
      <c r="A593" s="1047"/>
      <c r="B593" s="819" t="s">
        <v>2357</v>
      </c>
      <c r="C593" s="843">
        <v>30</v>
      </c>
      <c r="D593" s="821">
        <v>44267</v>
      </c>
      <c r="E593" s="819" t="s">
        <v>2375</v>
      </c>
      <c r="F593" s="822">
        <v>3501661</v>
      </c>
      <c r="G593" s="822">
        <v>3501661</v>
      </c>
      <c r="H593" s="822">
        <f t="shared" si="9"/>
        <v>0</v>
      </c>
    </row>
    <row r="594" spans="1:8" ht="35" thickBot="1">
      <c r="A594" s="1047"/>
      <c r="B594" s="819" t="s">
        <v>2240</v>
      </c>
      <c r="C594" s="820">
        <v>1422</v>
      </c>
      <c r="D594" s="821">
        <v>44363</v>
      </c>
      <c r="E594" s="819" t="s">
        <v>2393</v>
      </c>
      <c r="F594" s="822">
        <v>3597000</v>
      </c>
      <c r="G594" s="822"/>
      <c r="H594" s="822">
        <f t="shared" si="9"/>
        <v>3597000</v>
      </c>
    </row>
    <row r="595" spans="1:8" ht="23.5" thickBot="1">
      <c r="A595" s="1047"/>
      <c r="B595" s="819" t="s">
        <v>2357</v>
      </c>
      <c r="C595" s="843">
        <v>33</v>
      </c>
      <c r="D595" s="821">
        <v>44267</v>
      </c>
      <c r="E595" s="819" t="s">
        <v>2375</v>
      </c>
      <c r="F595" s="822">
        <v>3667130</v>
      </c>
      <c r="G595" s="822">
        <v>3491517</v>
      </c>
      <c r="H595" s="822">
        <f t="shared" si="9"/>
        <v>175613</v>
      </c>
    </row>
    <row r="596" spans="1:8" ht="12.5" thickBot="1">
      <c r="A596" s="1047"/>
      <c r="B596" s="819" t="s">
        <v>822</v>
      </c>
      <c r="C596" s="820" t="s">
        <v>2398</v>
      </c>
      <c r="D596" s="851">
        <v>44498</v>
      </c>
      <c r="E596" s="819" t="s">
        <v>2389</v>
      </c>
      <c r="F596" s="822">
        <v>3721800</v>
      </c>
      <c r="G596" s="822"/>
      <c r="H596" s="822">
        <f t="shared" si="9"/>
        <v>3721800</v>
      </c>
    </row>
    <row r="597" spans="1:8" ht="12.5" thickBot="1">
      <c r="A597" s="1047"/>
      <c r="B597" s="823" t="s">
        <v>2156</v>
      </c>
      <c r="C597" s="824">
        <v>2859</v>
      </c>
      <c r="D597" s="825">
        <v>44279</v>
      </c>
      <c r="E597" s="823" t="s">
        <v>2157</v>
      </c>
      <c r="F597" s="822">
        <v>3800000</v>
      </c>
      <c r="G597" s="822"/>
      <c r="H597" s="822">
        <f t="shared" si="9"/>
        <v>3800000</v>
      </c>
    </row>
    <row r="598" spans="1:8" ht="12.5" thickBot="1">
      <c r="A598" s="1047"/>
      <c r="B598" s="823" t="s">
        <v>1487</v>
      </c>
      <c r="C598" s="824">
        <v>1548</v>
      </c>
      <c r="D598" s="825">
        <v>44373</v>
      </c>
      <c r="E598" s="823" t="s">
        <v>1488</v>
      </c>
      <c r="F598" s="822">
        <v>3897000</v>
      </c>
      <c r="G598" s="822"/>
      <c r="H598" s="822">
        <f t="shared" si="9"/>
        <v>3897000</v>
      </c>
    </row>
    <row r="599" spans="1:8" ht="23.5" thickBot="1">
      <c r="A599" s="1047"/>
      <c r="B599" s="826" t="s">
        <v>1566</v>
      </c>
      <c r="C599" s="824">
        <v>1363</v>
      </c>
      <c r="D599" s="825">
        <v>44267</v>
      </c>
      <c r="E599" s="823" t="s">
        <v>1567</v>
      </c>
      <c r="F599" s="822">
        <v>3999000</v>
      </c>
      <c r="G599" s="822"/>
      <c r="H599" s="822">
        <f t="shared" si="9"/>
        <v>3999000</v>
      </c>
    </row>
    <row r="600" spans="1:8" ht="23.5" thickBot="1">
      <c r="A600" s="1047"/>
      <c r="B600" s="828" t="s">
        <v>1744</v>
      </c>
      <c r="C600" s="829" t="s">
        <v>1739</v>
      </c>
      <c r="D600" s="825">
        <v>44317</v>
      </c>
      <c r="E600" s="828" t="s">
        <v>1745</v>
      </c>
      <c r="F600" s="830">
        <v>4000000</v>
      </c>
      <c r="G600" s="822"/>
      <c r="H600" s="822">
        <f t="shared" si="9"/>
        <v>4000000</v>
      </c>
    </row>
    <row r="601" spans="1:8" ht="23.5" thickBot="1">
      <c r="A601" s="1047"/>
      <c r="B601" s="823" t="s">
        <v>1454</v>
      </c>
      <c r="C601" s="824">
        <v>2242</v>
      </c>
      <c r="D601" s="825">
        <v>43985</v>
      </c>
      <c r="E601" s="823" t="s">
        <v>1472</v>
      </c>
      <c r="F601" s="822">
        <v>4000000</v>
      </c>
      <c r="G601" s="822"/>
      <c r="H601" s="822">
        <f t="shared" si="9"/>
        <v>4000000</v>
      </c>
    </row>
    <row r="602" spans="1:8" ht="12.5" thickBot="1">
      <c r="A602" s="1047"/>
      <c r="B602" s="852" t="s">
        <v>2215</v>
      </c>
      <c r="C602" s="829">
        <v>919</v>
      </c>
      <c r="D602" s="821">
        <v>44279</v>
      </c>
      <c r="E602" s="842" t="s">
        <v>2216</v>
      </c>
      <c r="F602" s="822">
        <v>4040000</v>
      </c>
      <c r="G602" s="822"/>
      <c r="H602" s="822">
        <f t="shared" si="9"/>
        <v>4040000</v>
      </c>
    </row>
    <row r="603" spans="1:8" ht="12.5" thickBot="1">
      <c r="A603" s="1047"/>
      <c r="B603" s="823" t="s">
        <v>1286</v>
      </c>
      <c r="C603" s="824">
        <v>2770</v>
      </c>
      <c r="D603" s="827">
        <v>44716</v>
      </c>
      <c r="E603" s="823" t="s">
        <v>1280</v>
      </c>
      <c r="F603" s="822">
        <v>4155068</v>
      </c>
      <c r="G603" s="822"/>
      <c r="H603" s="822">
        <f t="shared" si="9"/>
        <v>4155068</v>
      </c>
    </row>
    <row r="604" spans="1:8" ht="23.5" thickBot="1">
      <c r="A604" s="1047"/>
      <c r="B604" s="819" t="s">
        <v>2331</v>
      </c>
      <c r="C604" s="820">
        <v>966</v>
      </c>
      <c r="D604" s="821">
        <v>43500</v>
      </c>
      <c r="E604" s="819" t="s">
        <v>2323</v>
      </c>
      <c r="F604" s="822">
        <v>4200000</v>
      </c>
      <c r="G604" s="822"/>
      <c r="H604" s="822">
        <f t="shared" si="9"/>
        <v>4200000</v>
      </c>
    </row>
    <row r="605" spans="1:8" ht="23.5" thickBot="1">
      <c r="A605" s="1047"/>
      <c r="B605" s="826" t="s">
        <v>1585</v>
      </c>
      <c r="C605" s="824">
        <v>1385</v>
      </c>
      <c r="D605" s="825">
        <v>44359</v>
      </c>
      <c r="E605" s="823" t="s">
        <v>1586</v>
      </c>
      <c r="F605" s="822">
        <v>4499495</v>
      </c>
      <c r="G605" s="822"/>
      <c r="H605" s="822">
        <f t="shared" si="9"/>
        <v>4499495</v>
      </c>
    </row>
    <row r="606" spans="1:8" ht="35" thickBot="1">
      <c r="A606" s="1047"/>
      <c r="B606" s="823" t="s">
        <v>1286</v>
      </c>
      <c r="C606" s="824">
        <v>2773</v>
      </c>
      <c r="D606" s="831">
        <v>44670</v>
      </c>
      <c r="E606" s="823" t="s">
        <v>1287</v>
      </c>
      <c r="F606" s="822">
        <v>4599600</v>
      </c>
      <c r="G606" s="822"/>
      <c r="H606" s="822">
        <f t="shared" si="9"/>
        <v>4599600</v>
      </c>
    </row>
    <row r="607" spans="1:8" ht="23.5" thickBot="1">
      <c r="A607" s="1047"/>
      <c r="B607" s="819" t="s">
        <v>2357</v>
      </c>
      <c r="C607" s="820">
        <v>33</v>
      </c>
      <c r="D607" s="821">
        <v>44267</v>
      </c>
      <c r="E607" s="819" t="s">
        <v>2375</v>
      </c>
      <c r="F607" s="822">
        <v>4659995</v>
      </c>
      <c r="G607" s="822"/>
      <c r="H607" s="822">
        <f t="shared" si="9"/>
        <v>4659995</v>
      </c>
    </row>
    <row r="608" spans="1:8" ht="23.5" thickBot="1">
      <c r="A608" s="1047"/>
      <c r="B608" s="819" t="s">
        <v>2410</v>
      </c>
      <c r="C608" s="820">
        <v>3003</v>
      </c>
      <c r="D608" s="821">
        <v>44571</v>
      </c>
      <c r="E608" s="819" t="s">
        <v>2358</v>
      </c>
      <c r="F608" s="822">
        <v>4688097</v>
      </c>
      <c r="G608" s="822"/>
      <c r="H608" s="822">
        <f t="shared" si="9"/>
        <v>4688097</v>
      </c>
    </row>
    <row r="609" spans="1:8" ht="23.5" thickBot="1">
      <c r="A609" s="1047"/>
      <c r="B609" s="823" t="s">
        <v>1274</v>
      </c>
      <c r="C609" s="824">
        <v>145</v>
      </c>
      <c r="D609" s="831">
        <v>44389</v>
      </c>
      <c r="E609" s="823" t="s">
        <v>1345</v>
      </c>
      <c r="F609" s="822">
        <v>4700000</v>
      </c>
      <c r="G609" s="822"/>
      <c r="H609" s="822">
        <f t="shared" si="9"/>
        <v>4700000</v>
      </c>
    </row>
    <row r="610" spans="1:8" ht="23.5" thickBot="1">
      <c r="A610" s="1047"/>
      <c r="B610" s="826" t="s">
        <v>1543</v>
      </c>
      <c r="C610" s="824">
        <v>2273</v>
      </c>
      <c r="D610" s="825">
        <v>44075</v>
      </c>
      <c r="E610" s="823" t="s">
        <v>1556</v>
      </c>
      <c r="F610" s="822">
        <v>4800000</v>
      </c>
      <c r="G610" s="822"/>
      <c r="H610" s="822">
        <f t="shared" si="9"/>
        <v>4800000</v>
      </c>
    </row>
    <row r="611" spans="1:8" ht="12.5" thickBot="1">
      <c r="A611" s="1047"/>
      <c r="B611" s="823" t="s">
        <v>1487</v>
      </c>
      <c r="C611" s="824">
        <v>1540</v>
      </c>
      <c r="D611" s="825">
        <v>44373</v>
      </c>
      <c r="E611" s="823" t="s">
        <v>1489</v>
      </c>
      <c r="F611" s="822">
        <v>4806048</v>
      </c>
      <c r="G611" s="822"/>
      <c r="H611" s="822">
        <f t="shared" si="9"/>
        <v>4806048</v>
      </c>
    </row>
    <row r="612" spans="1:8" ht="23.5" thickBot="1">
      <c r="A612" s="1047"/>
      <c r="B612" s="819" t="s">
        <v>2357</v>
      </c>
      <c r="C612" s="843">
        <v>28</v>
      </c>
      <c r="D612" s="821">
        <v>44533</v>
      </c>
      <c r="E612" s="819" t="s">
        <v>2375</v>
      </c>
      <c r="F612" s="822">
        <v>4989932</v>
      </c>
      <c r="G612" s="822">
        <v>4989932</v>
      </c>
      <c r="H612" s="822">
        <f t="shared" si="9"/>
        <v>0</v>
      </c>
    </row>
    <row r="613" spans="1:8" ht="23.5" thickBot="1">
      <c r="A613" s="1047"/>
      <c r="B613" s="823" t="s">
        <v>1274</v>
      </c>
      <c r="C613" s="824">
        <v>141</v>
      </c>
      <c r="D613" s="831">
        <v>44389</v>
      </c>
      <c r="E613" s="823" t="s">
        <v>1343</v>
      </c>
      <c r="F613" s="822">
        <v>5000000</v>
      </c>
      <c r="G613" s="822"/>
      <c r="H613" s="822">
        <f t="shared" si="9"/>
        <v>5000000</v>
      </c>
    </row>
    <row r="614" spans="1:8" ht="23.5" thickBot="1">
      <c r="A614" s="1047"/>
      <c r="B614" s="823" t="s">
        <v>1274</v>
      </c>
      <c r="C614" s="824">
        <v>144</v>
      </c>
      <c r="D614" s="831">
        <v>44389</v>
      </c>
      <c r="E614" s="823" t="s">
        <v>1344</v>
      </c>
      <c r="F614" s="822">
        <v>5000000</v>
      </c>
      <c r="G614" s="822"/>
      <c r="H614" s="822">
        <f t="shared" si="9"/>
        <v>5000000</v>
      </c>
    </row>
    <row r="615" spans="1:8" ht="23.5" thickBot="1">
      <c r="A615" s="1047"/>
      <c r="B615" s="819" t="s">
        <v>1958</v>
      </c>
      <c r="C615" s="820">
        <v>1198</v>
      </c>
      <c r="D615" s="821">
        <v>43858</v>
      </c>
      <c r="E615" s="819" t="s">
        <v>1959</v>
      </c>
      <c r="F615" s="822">
        <v>5168000</v>
      </c>
      <c r="G615" s="822"/>
      <c r="H615" s="822">
        <f t="shared" si="9"/>
        <v>5168000</v>
      </c>
    </row>
    <row r="616" spans="1:8" ht="23.5" thickBot="1">
      <c r="A616" s="1047"/>
      <c r="B616" s="819" t="s">
        <v>1992</v>
      </c>
      <c r="C616" s="820">
        <v>994</v>
      </c>
      <c r="D616" s="821">
        <v>43671</v>
      </c>
      <c r="E616" s="819" t="s">
        <v>1993</v>
      </c>
      <c r="F616" s="822">
        <v>5300000</v>
      </c>
      <c r="G616" s="822"/>
      <c r="H616" s="822">
        <f t="shared" si="9"/>
        <v>5300000</v>
      </c>
    </row>
    <row r="617" spans="1:8" ht="12.5" thickBot="1">
      <c r="A617" s="1047"/>
      <c r="B617" s="852" t="s">
        <v>2235</v>
      </c>
      <c r="C617" s="829">
        <v>2209</v>
      </c>
      <c r="D617" s="821">
        <v>44501</v>
      </c>
      <c r="E617" s="842" t="s">
        <v>2208</v>
      </c>
      <c r="F617" s="822">
        <v>5757821</v>
      </c>
      <c r="G617" s="822"/>
      <c r="H617" s="822">
        <f t="shared" si="9"/>
        <v>5757821</v>
      </c>
    </row>
    <row r="618" spans="1:8" ht="12.5" thickBot="1">
      <c r="A618" s="1047"/>
      <c r="B618" s="823" t="s">
        <v>1640</v>
      </c>
      <c r="C618" s="824">
        <v>2222</v>
      </c>
      <c r="D618" s="825">
        <v>44545</v>
      </c>
      <c r="E618" s="823" t="s">
        <v>1938</v>
      </c>
      <c r="F618" s="838">
        <v>5999895</v>
      </c>
      <c r="G618" s="822"/>
      <c r="H618" s="822">
        <f t="shared" si="9"/>
        <v>5999895</v>
      </c>
    </row>
    <row r="619" spans="1:8" ht="23.5" thickBot="1">
      <c r="A619" s="1047"/>
      <c r="B619" s="819" t="s">
        <v>2324</v>
      </c>
      <c r="C619" s="820">
        <v>32</v>
      </c>
      <c r="D619" s="821">
        <v>43409</v>
      </c>
      <c r="E619" s="819" t="s">
        <v>2318</v>
      </c>
      <c r="F619" s="822">
        <v>6050250</v>
      </c>
      <c r="G619" s="822"/>
      <c r="H619" s="822">
        <f t="shared" si="9"/>
        <v>6050250</v>
      </c>
    </row>
    <row r="620" spans="1:8" ht="23.5" thickBot="1">
      <c r="A620" s="1047"/>
      <c r="B620" s="819" t="s">
        <v>2357</v>
      </c>
      <c r="C620" s="843">
        <v>3016</v>
      </c>
      <c r="D620" s="821">
        <v>44586</v>
      </c>
      <c r="E620" s="819" t="s">
        <v>2419</v>
      </c>
      <c r="F620" s="822">
        <v>6281440</v>
      </c>
      <c r="G620" s="822"/>
      <c r="H620" s="822">
        <f t="shared" si="9"/>
        <v>6281440</v>
      </c>
    </row>
    <row r="621" spans="1:8" ht="23.5" thickBot="1">
      <c r="A621" s="1047"/>
      <c r="B621" s="828" t="s">
        <v>1272</v>
      </c>
      <c r="C621" s="829" t="s">
        <v>1733</v>
      </c>
      <c r="D621" s="825">
        <v>44274</v>
      </c>
      <c r="E621" s="828" t="s">
        <v>1734</v>
      </c>
      <c r="F621" s="830">
        <v>6587400</v>
      </c>
      <c r="G621" s="822"/>
      <c r="H621" s="822">
        <f t="shared" si="9"/>
        <v>6587400</v>
      </c>
    </row>
    <row r="622" spans="1:8" ht="23.5" thickBot="1">
      <c r="A622" s="1047"/>
      <c r="B622" s="828" t="s">
        <v>1727</v>
      </c>
      <c r="C622" s="829" t="s">
        <v>1728</v>
      </c>
      <c r="D622" s="825">
        <v>44239</v>
      </c>
      <c r="E622" s="828" t="s">
        <v>1729</v>
      </c>
      <c r="F622" s="830">
        <v>6800000</v>
      </c>
      <c r="G622" s="822"/>
      <c r="H622" s="822">
        <f t="shared" ref="H622:H685" si="10">F622-G622</f>
        <v>6800000</v>
      </c>
    </row>
    <row r="623" spans="1:8" ht="23.5" thickBot="1">
      <c r="A623" s="1047"/>
      <c r="B623" s="819" t="s">
        <v>2357</v>
      </c>
      <c r="C623" s="843">
        <v>16</v>
      </c>
      <c r="D623" s="821">
        <v>43962</v>
      </c>
      <c r="E623" s="819" t="s">
        <v>2358</v>
      </c>
      <c r="F623" s="822">
        <v>7851936</v>
      </c>
      <c r="G623" s="822">
        <v>6168250</v>
      </c>
      <c r="H623" s="822">
        <f t="shared" si="10"/>
        <v>1683686</v>
      </c>
    </row>
    <row r="624" spans="1:8" ht="23.5" thickBot="1">
      <c r="A624" s="1047"/>
      <c r="B624" s="819" t="s">
        <v>1994</v>
      </c>
      <c r="C624" s="820">
        <v>2519</v>
      </c>
      <c r="D624" s="821">
        <v>43879</v>
      </c>
      <c r="E624" s="819" t="s">
        <v>1995</v>
      </c>
      <c r="F624" s="822">
        <v>7954000</v>
      </c>
      <c r="G624" s="822"/>
      <c r="H624" s="822">
        <f t="shared" si="10"/>
        <v>7954000</v>
      </c>
    </row>
    <row r="625" spans="1:8" ht="23.5" thickBot="1">
      <c r="A625" s="1047"/>
      <c r="B625" s="823" t="s">
        <v>827</v>
      </c>
      <c r="C625" s="824">
        <v>224</v>
      </c>
      <c r="D625" s="825">
        <v>43487</v>
      </c>
      <c r="E625" s="823" t="s">
        <v>1451</v>
      </c>
      <c r="F625" s="822">
        <v>8132249</v>
      </c>
      <c r="G625" s="822"/>
      <c r="H625" s="822">
        <f t="shared" si="10"/>
        <v>8132249</v>
      </c>
    </row>
    <row r="626" spans="1:8" ht="23.5" thickBot="1">
      <c r="A626" s="1047"/>
      <c r="B626" s="826" t="s">
        <v>1543</v>
      </c>
      <c r="C626" s="824">
        <v>867</v>
      </c>
      <c r="D626" s="825">
        <v>43496</v>
      </c>
      <c r="E626" s="823" t="s">
        <v>1544</v>
      </c>
      <c r="F626" s="822">
        <v>9000000</v>
      </c>
      <c r="G626" s="822"/>
      <c r="H626" s="822">
        <f t="shared" si="10"/>
        <v>9000000</v>
      </c>
    </row>
    <row r="627" spans="1:8" ht="12.5" thickBot="1">
      <c r="A627" s="1047"/>
      <c r="B627" s="819" t="s">
        <v>1984</v>
      </c>
      <c r="C627" s="820">
        <v>3042</v>
      </c>
      <c r="D627" s="821">
        <v>44642</v>
      </c>
      <c r="E627" s="819" t="s">
        <v>1985</v>
      </c>
      <c r="F627" s="822">
        <v>11250110</v>
      </c>
      <c r="G627" s="822"/>
      <c r="H627" s="822">
        <f t="shared" si="10"/>
        <v>11250110</v>
      </c>
    </row>
    <row r="628" spans="1:8" ht="23.5" thickBot="1">
      <c r="A628" s="1047"/>
      <c r="B628" s="819" t="s">
        <v>2317</v>
      </c>
      <c r="C628" s="820">
        <v>4121</v>
      </c>
      <c r="D628" s="821">
        <v>43210</v>
      </c>
      <c r="E628" s="819" t="s">
        <v>2318</v>
      </c>
      <c r="F628" s="822">
        <v>20588995</v>
      </c>
      <c r="G628" s="822"/>
      <c r="H628" s="822">
        <f t="shared" si="10"/>
        <v>20588995</v>
      </c>
    </row>
    <row r="629" spans="1:8" ht="12.5" thickBot="1">
      <c r="A629" s="1047"/>
      <c r="B629" s="823" t="s">
        <v>1480</v>
      </c>
      <c r="C629" s="824">
        <v>1517</v>
      </c>
      <c r="D629" s="825">
        <v>44309</v>
      </c>
      <c r="E629" s="823" t="s">
        <v>1481</v>
      </c>
      <c r="F629" s="822">
        <v>294000</v>
      </c>
      <c r="G629" s="822"/>
      <c r="H629" s="822">
        <f t="shared" si="10"/>
        <v>294000</v>
      </c>
    </row>
    <row r="630" spans="1:8" ht="12.5" thickBot="1">
      <c r="A630" s="1048"/>
      <c r="B630" s="836"/>
      <c r="C630" s="834"/>
      <c r="D630" s="856"/>
      <c r="E630" s="836" t="s">
        <v>1058</v>
      </c>
      <c r="F630" s="837">
        <f>SUM(F237:F629)</f>
        <v>720701114</v>
      </c>
      <c r="G630" s="837">
        <f>SUM(G237:G629)</f>
        <v>82011653</v>
      </c>
      <c r="H630" s="837">
        <f>SUM(H237:H629)</f>
        <v>638689461</v>
      </c>
    </row>
    <row r="631" spans="1:8" ht="23.5" thickBot="1">
      <c r="A631" s="1049"/>
      <c r="B631" s="823" t="s">
        <v>2279</v>
      </c>
      <c r="C631" s="824">
        <v>339</v>
      </c>
      <c r="D631" s="821">
        <v>44711</v>
      </c>
      <c r="E631" s="823" t="s">
        <v>2280</v>
      </c>
      <c r="F631" s="822">
        <v>20300</v>
      </c>
      <c r="G631" s="822"/>
      <c r="H631" s="822">
        <f t="shared" si="10"/>
        <v>20300</v>
      </c>
    </row>
    <row r="632" spans="1:8" ht="12.5" thickBot="1">
      <c r="A632" s="1049"/>
      <c r="B632" s="823" t="s">
        <v>2306</v>
      </c>
      <c r="C632" s="824">
        <v>1861</v>
      </c>
      <c r="D632" s="821">
        <v>44629</v>
      </c>
      <c r="E632" s="823" t="s">
        <v>2307</v>
      </c>
      <c r="F632" s="822">
        <v>44051</v>
      </c>
      <c r="G632" s="822"/>
      <c r="H632" s="822">
        <f t="shared" si="10"/>
        <v>44051</v>
      </c>
    </row>
    <row r="633" spans="1:8" ht="12.5" thickBot="1">
      <c r="A633" s="1049"/>
      <c r="B633" s="819" t="s">
        <v>2005</v>
      </c>
      <c r="C633" s="824"/>
      <c r="D633" s="827">
        <v>43930</v>
      </c>
      <c r="E633" s="819" t="s">
        <v>2040</v>
      </c>
      <c r="F633" s="822">
        <v>47000</v>
      </c>
      <c r="G633" s="822"/>
      <c r="H633" s="822">
        <f t="shared" si="10"/>
        <v>47000</v>
      </c>
    </row>
    <row r="634" spans="1:8" ht="23.5" thickBot="1">
      <c r="A634" s="1049"/>
      <c r="B634" s="823" t="s">
        <v>2279</v>
      </c>
      <c r="C634" s="824">
        <v>340</v>
      </c>
      <c r="D634" s="821">
        <v>44711</v>
      </c>
      <c r="E634" s="823" t="s">
        <v>2280</v>
      </c>
      <c r="F634" s="822">
        <v>47038</v>
      </c>
      <c r="G634" s="822"/>
      <c r="H634" s="822">
        <f t="shared" si="10"/>
        <v>47038</v>
      </c>
    </row>
    <row r="635" spans="1:8" ht="12.5" thickBot="1">
      <c r="A635" s="1049"/>
      <c r="B635" s="819" t="s">
        <v>1999</v>
      </c>
      <c r="C635" s="820">
        <v>28</v>
      </c>
      <c r="D635" s="821">
        <v>43599</v>
      </c>
      <c r="E635" s="819" t="s">
        <v>2344</v>
      </c>
      <c r="F635" s="822">
        <v>50000</v>
      </c>
      <c r="G635" s="822"/>
      <c r="H635" s="822">
        <f t="shared" si="10"/>
        <v>50000</v>
      </c>
    </row>
    <row r="636" spans="1:8" ht="23.5" thickBot="1">
      <c r="A636" s="1049"/>
      <c r="B636" s="819" t="s">
        <v>2005</v>
      </c>
      <c r="C636" s="820">
        <v>1158</v>
      </c>
      <c r="D636" s="821">
        <v>43858</v>
      </c>
      <c r="E636" s="819" t="s">
        <v>2006</v>
      </c>
      <c r="F636" s="822">
        <v>52500</v>
      </c>
      <c r="G636" s="822"/>
      <c r="H636" s="822">
        <f t="shared" si="10"/>
        <v>52500</v>
      </c>
    </row>
    <row r="637" spans="1:8" ht="12.5" thickBot="1">
      <c r="A637" s="1049"/>
      <c r="B637" s="819" t="s">
        <v>1999</v>
      </c>
      <c r="C637" s="820">
        <v>28</v>
      </c>
      <c r="D637" s="821">
        <v>43599</v>
      </c>
      <c r="E637" s="819" t="s">
        <v>2345</v>
      </c>
      <c r="F637" s="822">
        <v>59000</v>
      </c>
      <c r="G637" s="822"/>
      <c r="H637" s="822">
        <f t="shared" si="10"/>
        <v>59000</v>
      </c>
    </row>
    <row r="638" spans="1:8" ht="23.5" thickBot="1">
      <c r="A638" s="1049"/>
      <c r="B638" s="819" t="s">
        <v>1999</v>
      </c>
      <c r="C638" s="843">
        <v>28</v>
      </c>
      <c r="D638" s="821">
        <v>43599</v>
      </c>
      <c r="E638" s="819" t="s">
        <v>2346</v>
      </c>
      <c r="F638" s="822">
        <v>59000</v>
      </c>
      <c r="G638" s="822"/>
      <c r="H638" s="822">
        <f t="shared" si="10"/>
        <v>59000</v>
      </c>
    </row>
    <row r="639" spans="1:8" ht="12.5" thickBot="1">
      <c r="A639" s="1049"/>
      <c r="B639" s="826" t="s">
        <v>2187</v>
      </c>
      <c r="C639" s="824">
        <v>781</v>
      </c>
      <c r="D639" s="821">
        <v>44612</v>
      </c>
      <c r="E639" s="823" t="s">
        <v>2189</v>
      </c>
      <c r="F639" s="822">
        <v>60000</v>
      </c>
      <c r="G639" s="822"/>
      <c r="H639" s="822">
        <f t="shared" si="10"/>
        <v>60000</v>
      </c>
    </row>
    <row r="640" spans="1:8" ht="23.5" thickBot="1">
      <c r="A640" s="1049"/>
      <c r="B640" s="823" t="s">
        <v>2279</v>
      </c>
      <c r="C640" s="824">
        <v>338</v>
      </c>
      <c r="D640" s="821">
        <v>44711</v>
      </c>
      <c r="E640" s="823" t="s">
        <v>2280</v>
      </c>
      <c r="F640" s="822">
        <v>67686</v>
      </c>
      <c r="G640" s="822"/>
      <c r="H640" s="822">
        <f t="shared" si="10"/>
        <v>67686</v>
      </c>
    </row>
    <row r="641" spans="1:8" ht="12.5" thickBot="1">
      <c r="A641" s="1049"/>
      <c r="B641" s="823" t="s">
        <v>2111</v>
      </c>
      <c r="C641" s="824">
        <v>2491</v>
      </c>
      <c r="D641" s="827">
        <v>44644</v>
      </c>
      <c r="E641" s="823" t="s">
        <v>2107</v>
      </c>
      <c r="F641" s="822">
        <v>73000</v>
      </c>
      <c r="G641" s="822"/>
      <c r="H641" s="822">
        <f t="shared" si="10"/>
        <v>73000</v>
      </c>
    </row>
    <row r="642" spans="1:8" ht="12.5" thickBot="1">
      <c r="A642" s="1049"/>
      <c r="B642" s="823" t="s">
        <v>2306</v>
      </c>
      <c r="C642" s="824">
        <v>1864</v>
      </c>
      <c r="D642" s="821">
        <v>44663</v>
      </c>
      <c r="E642" s="823" t="s">
        <v>2308</v>
      </c>
      <c r="F642" s="822">
        <v>77616</v>
      </c>
      <c r="G642" s="822"/>
      <c r="H642" s="822">
        <f t="shared" si="10"/>
        <v>77616</v>
      </c>
    </row>
    <row r="643" spans="1:8" ht="23.5" thickBot="1">
      <c r="A643" s="1049"/>
      <c r="B643" s="823" t="s">
        <v>2279</v>
      </c>
      <c r="C643" s="824">
        <v>335</v>
      </c>
      <c r="D643" s="821">
        <v>44664</v>
      </c>
      <c r="E643" s="823" t="s">
        <v>2280</v>
      </c>
      <c r="F643" s="822">
        <v>81966</v>
      </c>
      <c r="G643" s="822"/>
      <c r="H643" s="822">
        <f t="shared" si="10"/>
        <v>81966</v>
      </c>
    </row>
    <row r="644" spans="1:8" ht="12.5" thickBot="1">
      <c r="A644" s="1049"/>
      <c r="B644" s="826" t="s">
        <v>2187</v>
      </c>
      <c r="C644" s="824">
        <v>780</v>
      </c>
      <c r="D644" s="821">
        <v>44575</v>
      </c>
      <c r="E644" s="823" t="s">
        <v>2189</v>
      </c>
      <c r="F644" s="822">
        <v>82500</v>
      </c>
      <c r="G644" s="822"/>
      <c r="H644" s="822">
        <f t="shared" si="10"/>
        <v>82500</v>
      </c>
    </row>
    <row r="645" spans="1:8" ht="12.5" thickBot="1">
      <c r="A645" s="1049"/>
      <c r="B645" s="823" t="s">
        <v>2114</v>
      </c>
      <c r="C645" s="824">
        <v>2490</v>
      </c>
      <c r="D645" s="827">
        <v>44644</v>
      </c>
      <c r="E645" s="823" t="s">
        <v>2107</v>
      </c>
      <c r="F645" s="822">
        <v>99900</v>
      </c>
      <c r="G645" s="822"/>
      <c r="H645" s="822">
        <f t="shared" si="10"/>
        <v>99900</v>
      </c>
    </row>
    <row r="646" spans="1:8" ht="23.5" thickBot="1">
      <c r="A646" s="1049"/>
      <c r="B646" s="828" t="s">
        <v>2230</v>
      </c>
      <c r="C646" s="829"/>
      <c r="D646" s="821">
        <v>44453</v>
      </c>
      <c r="E646" s="842" t="s">
        <v>2228</v>
      </c>
      <c r="F646" s="822">
        <v>103000</v>
      </c>
      <c r="G646" s="822"/>
      <c r="H646" s="822">
        <f t="shared" si="10"/>
        <v>103000</v>
      </c>
    </row>
    <row r="647" spans="1:8" ht="23.5" thickBot="1">
      <c r="A647" s="1049"/>
      <c r="B647" s="823" t="s">
        <v>2279</v>
      </c>
      <c r="C647" s="824">
        <v>323</v>
      </c>
      <c r="D647" s="821">
        <v>44862</v>
      </c>
      <c r="E647" s="823" t="s">
        <v>2280</v>
      </c>
      <c r="F647" s="822">
        <v>104748</v>
      </c>
      <c r="G647" s="822"/>
      <c r="H647" s="822">
        <f t="shared" si="10"/>
        <v>104748</v>
      </c>
    </row>
    <row r="648" spans="1:8" ht="12.5" thickBot="1">
      <c r="A648" s="1049"/>
      <c r="B648" s="819" t="s">
        <v>2075</v>
      </c>
      <c r="C648" s="820">
        <v>452</v>
      </c>
      <c r="D648" s="821">
        <v>44118</v>
      </c>
      <c r="E648" s="819" t="s">
        <v>2345</v>
      </c>
      <c r="F648" s="822">
        <v>115000</v>
      </c>
      <c r="G648" s="822"/>
      <c r="H648" s="822">
        <f t="shared" si="10"/>
        <v>115000</v>
      </c>
    </row>
    <row r="649" spans="1:8" ht="12.5" thickBot="1">
      <c r="A649" s="1049"/>
      <c r="B649" s="819" t="s">
        <v>1990</v>
      </c>
      <c r="C649" s="820">
        <v>1</v>
      </c>
      <c r="D649" s="821">
        <v>43305</v>
      </c>
      <c r="E649" s="819" t="s">
        <v>2320</v>
      </c>
      <c r="F649" s="822">
        <v>120640</v>
      </c>
      <c r="G649" s="822"/>
      <c r="H649" s="822">
        <f t="shared" si="10"/>
        <v>120640</v>
      </c>
    </row>
    <row r="650" spans="1:8" ht="12.5" thickBot="1">
      <c r="A650" s="1049"/>
      <c r="B650" s="819" t="s">
        <v>2005</v>
      </c>
      <c r="C650" s="824"/>
      <c r="D650" s="827">
        <v>43592</v>
      </c>
      <c r="E650" s="819" t="s">
        <v>2040</v>
      </c>
      <c r="F650" s="822">
        <v>125000</v>
      </c>
      <c r="G650" s="822"/>
      <c r="H650" s="822">
        <f t="shared" si="10"/>
        <v>125000</v>
      </c>
    </row>
    <row r="651" spans="1:8" ht="12.5" thickBot="1">
      <c r="A651" s="1049"/>
      <c r="B651" s="823" t="s">
        <v>2111</v>
      </c>
      <c r="C651" s="824" t="s">
        <v>2112</v>
      </c>
      <c r="D651" s="849" t="s">
        <v>2113</v>
      </c>
      <c r="E651" s="823" t="s">
        <v>2107</v>
      </c>
      <c r="F651" s="822">
        <v>127250</v>
      </c>
      <c r="G651" s="822"/>
      <c r="H651" s="822">
        <f t="shared" si="10"/>
        <v>127250</v>
      </c>
    </row>
    <row r="652" spans="1:8" ht="12.5" thickBot="1">
      <c r="A652" s="1049"/>
      <c r="B652" s="823" t="s">
        <v>2161</v>
      </c>
      <c r="C652" s="824"/>
      <c r="D652" s="825">
        <v>44411</v>
      </c>
      <c r="E652" s="823" t="s">
        <v>2162</v>
      </c>
      <c r="F652" s="822">
        <v>128741</v>
      </c>
      <c r="G652" s="822"/>
      <c r="H652" s="822">
        <f t="shared" si="10"/>
        <v>128741</v>
      </c>
    </row>
    <row r="653" spans="1:8" ht="12.5" thickBot="1">
      <c r="A653" s="1049"/>
      <c r="B653" s="823" t="s">
        <v>2106</v>
      </c>
      <c r="C653" s="824">
        <v>961</v>
      </c>
      <c r="D653" s="825">
        <v>44580</v>
      </c>
      <c r="E653" s="823" t="s">
        <v>2172</v>
      </c>
      <c r="F653" s="822">
        <v>131200</v>
      </c>
      <c r="G653" s="822"/>
      <c r="H653" s="822">
        <f t="shared" si="10"/>
        <v>131200</v>
      </c>
    </row>
    <row r="654" spans="1:8" ht="12.5" thickBot="1">
      <c r="A654" s="1049"/>
      <c r="B654" s="823" t="s">
        <v>2125</v>
      </c>
      <c r="C654" s="824">
        <v>1267</v>
      </c>
      <c r="D654" s="825">
        <v>44564</v>
      </c>
      <c r="E654" s="823" t="s">
        <v>71</v>
      </c>
      <c r="F654" s="822">
        <v>133400</v>
      </c>
      <c r="G654" s="822"/>
      <c r="H654" s="822">
        <f t="shared" si="10"/>
        <v>133400</v>
      </c>
    </row>
    <row r="655" spans="1:8" ht="12.5" thickBot="1">
      <c r="A655" s="1049"/>
      <c r="B655" s="823" t="s">
        <v>2123</v>
      </c>
      <c r="C655" s="824">
        <v>1263</v>
      </c>
      <c r="D655" s="825">
        <v>44539</v>
      </c>
      <c r="E655" s="823" t="s">
        <v>2124</v>
      </c>
      <c r="F655" s="822">
        <v>135204</v>
      </c>
      <c r="G655" s="822"/>
      <c r="H655" s="822">
        <f t="shared" si="10"/>
        <v>135204</v>
      </c>
    </row>
    <row r="656" spans="1:8" ht="12.5" thickBot="1">
      <c r="A656" s="1049"/>
      <c r="B656" s="819" t="s">
        <v>2001</v>
      </c>
      <c r="C656" s="820">
        <v>1090</v>
      </c>
      <c r="D656" s="821">
        <v>44705</v>
      </c>
      <c r="E656" s="819" t="s">
        <v>2000</v>
      </c>
      <c r="F656" s="822">
        <v>136500</v>
      </c>
      <c r="G656" s="822"/>
      <c r="H656" s="822">
        <f t="shared" si="10"/>
        <v>136500</v>
      </c>
    </row>
    <row r="657" spans="1:8" ht="12.5" thickBot="1">
      <c r="A657" s="1049"/>
      <c r="B657" s="852" t="s">
        <v>2215</v>
      </c>
      <c r="C657" s="829"/>
      <c r="D657" s="821">
        <v>44482</v>
      </c>
      <c r="E657" s="842" t="s">
        <v>2232</v>
      </c>
      <c r="F657" s="822">
        <v>138565</v>
      </c>
      <c r="G657" s="822"/>
      <c r="H657" s="822">
        <f t="shared" si="10"/>
        <v>138565</v>
      </c>
    </row>
    <row r="658" spans="1:8" ht="12.5" thickBot="1">
      <c r="A658" s="1049"/>
      <c r="B658" s="826" t="s">
        <v>2187</v>
      </c>
      <c r="C658" s="824" t="s">
        <v>2188</v>
      </c>
      <c r="D658" s="821">
        <v>43843</v>
      </c>
      <c r="E658" s="823" t="s">
        <v>2189</v>
      </c>
      <c r="F658" s="822">
        <v>139500</v>
      </c>
      <c r="G658" s="822"/>
      <c r="H658" s="822">
        <f t="shared" si="10"/>
        <v>139500</v>
      </c>
    </row>
    <row r="659" spans="1:8" ht="12.5" thickBot="1">
      <c r="A659" s="1049"/>
      <c r="B659" s="819" t="s">
        <v>1996</v>
      </c>
      <c r="C659" s="820"/>
      <c r="D659" s="821">
        <v>43879</v>
      </c>
      <c r="E659" s="819" t="s">
        <v>1991</v>
      </c>
      <c r="F659" s="822">
        <v>150000</v>
      </c>
      <c r="G659" s="822"/>
      <c r="H659" s="822">
        <f t="shared" si="10"/>
        <v>150000</v>
      </c>
    </row>
    <row r="660" spans="1:8" ht="12.5" thickBot="1">
      <c r="A660" s="1049"/>
      <c r="B660" s="819" t="s">
        <v>1999</v>
      </c>
      <c r="C660" s="820">
        <v>1431</v>
      </c>
      <c r="D660" s="821">
        <v>44541</v>
      </c>
      <c r="E660" s="819" t="s">
        <v>2000</v>
      </c>
      <c r="F660" s="822">
        <v>150000</v>
      </c>
      <c r="G660" s="822"/>
      <c r="H660" s="822">
        <f t="shared" si="10"/>
        <v>150000</v>
      </c>
    </row>
    <row r="661" spans="1:8" ht="12.5" thickBot="1">
      <c r="A661" s="1049"/>
      <c r="B661" s="823" t="s">
        <v>2256</v>
      </c>
      <c r="C661" s="824">
        <v>9509</v>
      </c>
      <c r="D661" s="821">
        <v>43287</v>
      </c>
      <c r="E661" s="823" t="s">
        <v>2257</v>
      </c>
      <c r="F661" s="822">
        <v>150000</v>
      </c>
      <c r="G661" s="822"/>
      <c r="H661" s="822">
        <f t="shared" si="10"/>
        <v>150000</v>
      </c>
    </row>
    <row r="662" spans="1:8" ht="23.5" thickBot="1">
      <c r="A662" s="1049"/>
      <c r="B662" s="823" t="s">
        <v>2279</v>
      </c>
      <c r="C662" s="824">
        <v>337</v>
      </c>
      <c r="D662" s="821">
        <v>44711</v>
      </c>
      <c r="E662" s="823" t="s">
        <v>2280</v>
      </c>
      <c r="F662" s="822">
        <v>153700</v>
      </c>
      <c r="G662" s="822"/>
      <c r="H662" s="822">
        <f t="shared" si="10"/>
        <v>153700</v>
      </c>
    </row>
    <row r="663" spans="1:8" ht="12.5" thickBot="1">
      <c r="A663" s="1049"/>
      <c r="B663" s="823" t="s">
        <v>2306</v>
      </c>
      <c r="C663" s="824">
        <v>1862</v>
      </c>
      <c r="D663" s="821">
        <v>44636</v>
      </c>
      <c r="E663" s="823" t="s">
        <v>2307</v>
      </c>
      <c r="F663" s="822">
        <v>153920</v>
      </c>
      <c r="G663" s="822"/>
      <c r="H663" s="822">
        <f t="shared" si="10"/>
        <v>153920</v>
      </c>
    </row>
    <row r="664" spans="1:8" ht="12.5" thickBot="1">
      <c r="A664" s="1049"/>
      <c r="B664" s="823" t="s">
        <v>2306</v>
      </c>
      <c r="C664" s="824">
        <v>1863</v>
      </c>
      <c r="D664" s="821">
        <v>44657</v>
      </c>
      <c r="E664" s="823" t="s">
        <v>2307</v>
      </c>
      <c r="F664" s="822">
        <v>156571</v>
      </c>
      <c r="G664" s="822"/>
      <c r="H664" s="822">
        <f t="shared" si="10"/>
        <v>156571</v>
      </c>
    </row>
    <row r="665" spans="1:8" ht="12.5" thickBot="1">
      <c r="A665" s="1049"/>
      <c r="B665" s="826" t="s">
        <v>2203</v>
      </c>
      <c r="C665" s="824">
        <v>2016</v>
      </c>
      <c r="D665" s="821">
        <v>44720</v>
      </c>
      <c r="E665" s="823" t="s">
        <v>2204</v>
      </c>
      <c r="F665" s="822">
        <v>159737</v>
      </c>
      <c r="G665" s="822"/>
      <c r="H665" s="822">
        <f t="shared" si="10"/>
        <v>159737</v>
      </c>
    </row>
    <row r="666" spans="1:8" ht="12.5" thickBot="1">
      <c r="A666" s="1049"/>
      <c r="B666" s="819" t="s">
        <v>2378</v>
      </c>
      <c r="C666" s="820">
        <v>1072</v>
      </c>
      <c r="D666" s="821">
        <v>44301</v>
      </c>
      <c r="E666" s="819" t="s">
        <v>2379</v>
      </c>
      <c r="F666" s="822">
        <v>164400</v>
      </c>
      <c r="G666" s="822"/>
      <c r="H666" s="822">
        <f t="shared" si="10"/>
        <v>164400</v>
      </c>
    </row>
    <row r="667" spans="1:8" ht="23.5" thickBot="1">
      <c r="A667" s="1049"/>
      <c r="B667" s="823" t="s">
        <v>2279</v>
      </c>
      <c r="C667" s="824">
        <v>336</v>
      </c>
      <c r="D667" s="821">
        <v>44711</v>
      </c>
      <c r="E667" s="823" t="s">
        <v>2280</v>
      </c>
      <c r="F667" s="822">
        <v>165648</v>
      </c>
      <c r="G667" s="822"/>
      <c r="H667" s="822">
        <f t="shared" si="10"/>
        <v>165648</v>
      </c>
    </row>
    <row r="668" spans="1:8" ht="23.5" thickBot="1">
      <c r="A668" s="1049"/>
      <c r="B668" s="823" t="s">
        <v>1502</v>
      </c>
      <c r="C668" s="824">
        <v>2471</v>
      </c>
      <c r="D668" s="827">
        <v>44368</v>
      </c>
      <c r="E668" s="823" t="s">
        <v>2105</v>
      </c>
      <c r="F668" s="822">
        <v>167344</v>
      </c>
      <c r="G668" s="822"/>
      <c r="H668" s="822">
        <f t="shared" si="10"/>
        <v>167344</v>
      </c>
    </row>
    <row r="669" spans="1:8" ht="12.5" thickBot="1">
      <c r="A669" s="1049"/>
      <c r="B669" s="852" t="s">
        <v>2149</v>
      </c>
      <c r="C669" s="829"/>
      <c r="D669" s="821">
        <v>44365</v>
      </c>
      <c r="E669" s="842" t="s">
        <v>2229</v>
      </c>
      <c r="F669" s="822">
        <v>169360</v>
      </c>
      <c r="G669" s="822"/>
      <c r="H669" s="822">
        <f t="shared" si="10"/>
        <v>169360</v>
      </c>
    </row>
    <row r="670" spans="1:8" ht="12.5" thickBot="1">
      <c r="A670" s="1049"/>
      <c r="B670" s="823" t="s">
        <v>2130</v>
      </c>
      <c r="C670" s="824">
        <v>1275</v>
      </c>
      <c r="D670" s="825">
        <v>44832</v>
      </c>
      <c r="E670" s="823" t="s">
        <v>2131</v>
      </c>
      <c r="F670" s="822">
        <v>172000</v>
      </c>
      <c r="G670" s="822"/>
      <c r="H670" s="822">
        <f t="shared" si="10"/>
        <v>172000</v>
      </c>
    </row>
    <row r="671" spans="1:8" ht="12.5" thickBot="1">
      <c r="A671" s="1049"/>
      <c r="B671" s="852" t="s">
        <v>2251</v>
      </c>
      <c r="C671" s="829"/>
      <c r="D671" s="821">
        <v>44691</v>
      </c>
      <c r="E671" s="842" t="s">
        <v>2229</v>
      </c>
      <c r="F671" s="822">
        <v>175000</v>
      </c>
      <c r="G671" s="822"/>
      <c r="H671" s="822">
        <f t="shared" si="10"/>
        <v>175000</v>
      </c>
    </row>
    <row r="672" spans="1:8" ht="12.5" thickBot="1">
      <c r="A672" s="1049"/>
      <c r="B672" s="823" t="s">
        <v>2005</v>
      </c>
      <c r="C672" s="824">
        <v>724</v>
      </c>
      <c r="D672" s="825">
        <v>44739</v>
      </c>
      <c r="E672" s="823" t="s">
        <v>2180</v>
      </c>
      <c r="F672" s="822">
        <v>176000</v>
      </c>
      <c r="G672" s="822"/>
      <c r="H672" s="822">
        <f t="shared" si="10"/>
        <v>176000</v>
      </c>
    </row>
    <row r="673" spans="1:8" ht="12.5" thickBot="1">
      <c r="A673" s="1049"/>
      <c r="B673" s="819" t="s">
        <v>2043</v>
      </c>
      <c r="C673" s="829">
        <v>284</v>
      </c>
      <c r="D673" s="831">
        <v>43550</v>
      </c>
      <c r="E673" s="819" t="s">
        <v>2044</v>
      </c>
      <c r="F673" s="822">
        <v>177480</v>
      </c>
      <c r="G673" s="822"/>
      <c r="H673" s="822">
        <f t="shared" si="10"/>
        <v>177480</v>
      </c>
    </row>
    <row r="674" spans="1:8" ht="12.5" thickBot="1">
      <c r="A674" s="1049"/>
      <c r="B674" s="823" t="s">
        <v>2097</v>
      </c>
      <c r="C674" s="824">
        <v>1205</v>
      </c>
      <c r="D674" s="827">
        <v>43819</v>
      </c>
      <c r="E674" s="823" t="s">
        <v>2098</v>
      </c>
      <c r="F674" s="822">
        <v>180000</v>
      </c>
      <c r="G674" s="822"/>
      <c r="H674" s="822">
        <f t="shared" si="10"/>
        <v>180000</v>
      </c>
    </row>
    <row r="675" spans="1:8" ht="23.5" thickBot="1">
      <c r="A675" s="1049"/>
      <c r="B675" s="823" t="s">
        <v>2279</v>
      </c>
      <c r="C675" s="824">
        <v>326</v>
      </c>
      <c r="D675" s="821">
        <v>44579</v>
      </c>
      <c r="E675" s="823" t="s">
        <v>2280</v>
      </c>
      <c r="F675" s="822">
        <v>182410</v>
      </c>
      <c r="G675" s="822"/>
      <c r="H675" s="822">
        <f t="shared" si="10"/>
        <v>182410</v>
      </c>
    </row>
    <row r="676" spans="1:8" ht="12.5" thickBot="1">
      <c r="A676" s="1049"/>
      <c r="B676" s="852" t="s">
        <v>2231</v>
      </c>
      <c r="C676" s="843">
        <v>1363</v>
      </c>
      <c r="D676" s="821">
        <v>44810</v>
      </c>
      <c r="E676" s="842" t="s">
        <v>2228</v>
      </c>
      <c r="F676" s="822">
        <v>184000</v>
      </c>
      <c r="G676" s="822"/>
      <c r="H676" s="822">
        <f t="shared" si="10"/>
        <v>184000</v>
      </c>
    </row>
    <row r="677" spans="1:8" ht="12.5" thickBot="1">
      <c r="A677" s="1049"/>
      <c r="B677" s="823" t="s">
        <v>2106</v>
      </c>
      <c r="C677" s="824">
        <v>2488</v>
      </c>
      <c r="D677" s="827">
        <v>44806</v>
      </c>
      <c r="E677" s="823" t="s">
        <v>2107</v>
      </c>
      <c r="F677" s="822">
        <v>188500</v>
      </c>
      <c r="G677" s="822"/>
      <c r="H677" s="822">
        <f t="shared" si="10"/>
        <v>188500</v>
      </c>
    </row>
    <row r="678" spans="1:8" ht="23.5" thickBot="1">
      <c r="A678" s="1049"/>
      <c r="B678" s="819" t="s">
        <v>1999</v>
      </c>
      <c r="C678" s="820">
        <v>52</v>
      </c>
      <c r="D678" s="821">
        <v>44503</v>
      </c>
      <c r="E678" s="819" t="s">
        <v>2386</v>
      </c>
      <c r="F678" s="822">
        <v>195400</v>
      </c>
      <c r="G678" s="822"/>
      <c r="H678" s="822">
        <f t="shared" si="10"/>
        <v>195400</v>
      </c>
    </row>
    <row r="679" spans="1:8" ht="12.5" thickBot="1">
      <c r="A679" s="1049"/>
      <c r="B679" s="823" t="s">
        <v>2106</v>
      </c>
      <c r="C679" s="824"/>
      <c r="D679" s="825">
        <v>43425</v>
      </c>
      <c r="E679" s="823" t="s">
        <v>2040</v>
      </c>
      <c r="F679" s="822">
        <v>200000</v>
      </c>
      <c r="G679" s="822"/>
      <c r="H679" s="822">
        <f t="shared" si="10"/>
        <v>200000</v>
      </c>
    </row>
    <row r="680" spans="1:8" ht="12.5" thickBot="1">
      <c r="A680" s="1049"/>
      <c r="B680" s="823" t="s">
        <v>2152</v>
      </c>
      <c r="C680" s="824">
        <v>537</v>
      </c>
      <c r="D680" s="825">
        <v>44069</v>
      </c>
      <c r="E680" s="823" t="s">
        <v>2153</v>
      </c>
      <c r="F680" s="822">
        <v>200000</v>
      </c>
      <c r="G680" s="822"/>
      <c r="H680" s="822">
        <f t="shared" si="10"/>
        <v>200000</v>
      </c>
    </row>
    <row r="681" spans="1:8" ht="12.5" thickBot="1">
      <c r="A681" s="1049"/>
      <c r="B681" s="826" t="s">
        <v>2201</v>
      </c>
      <c r="C681" s="824">
        <v>0</v>
      </c>
      <c r="D681" s="821">
        <v>44720</v>
      </c>
      <c r="E681" s="823" t="s">
        <v>2202</v>
      </c>
      <c r="F681" s="822">
        <v>207640</v>
      </c>
      <c r="G681" s="822"/>
      <c r="H681" s="822">
        <f t="shared" si="10"/>
        <v>207640</v>
      </c>
    </row>
    <row r="682" spans="1:8" ht="12.5" thickBot="1">
      <c r="A682" s="1049"/>
      <c r="B682" s="852" t="s">
        <v>2233</v>
      </c>
      <c r="C682" s="829"/>
      <c r="D682" s="821">
        <v>44494</v>
      </c>
      <c r="E682" s="842" t="s">
        <v>2234</v>
      </c>
      <c r="F682" s="822">
        <v>208355</v>
      </c>
      <c r="G682" s="822"/>
      <c r="H682" s="822">
        <f t="shared" si="10"/>
        <v>208355</v>
      </c>
    </row>
    <row r="683" spans="1:8" ht="23.5" thickBot="1">
      <c r="A683" s="1049"/>
      <c r="B683" s="828" t="s">
        <v>1735</v>
      </c>
      <c r="C683" s="829" t="s">
        <v>1736</v>
      </c>
      <c r="D683" s="825">
        <v>44574</v>
      </c>
      <c r="E683" s="828" t="s">
        <v>1737</v>
      </c>
      <c r="F683" s="830">
        <v>209800</v>
      </c>
      <c r="G683" s="822"/>
      <c r="H683" s="822">
        <f t="shared" si="10"/>
        <v>209800</v>
      </c>
    </row>
    <row r="684" spans="1:8" ht="23.5" thickBot="1">
      <c r="A684" s="1049"/>
      <c r="B684" s="826" t="s">
        <v>2067</v>
      </c>
      <c r="C684" s="824">
        <v>648</v>
      </c>
      <c r="D684" s="827">
        <v>43909</v>
      </c>
      <c r="E684" s="823" t="s">
        <v>2068</v>
      </c>
      <c r="F684" s="822">
        <v>211200</v>
      </c>
      <c r="G684" s="822"/>
      <c r="H684" s="822">
        <f t="shared" si="10"/>
        <v>211200</v>
      </c>
    </row>
    <row r="685" spans="1:8" ht="12.5" thickBot="1">
      <c r="A685" s="1049"/>
      <c r="B685" s="826" t="s">
        <v>2187</v>
      </c>
      <c r="C685" s="824">
        <v>779</v>
      </c>
      <c r="D685" s="821">
        <v>44575</v>
      </c>
      <c r="E685" s="823" t="s">
        <v>2189</v>
      </c>
      <c r="F685" s="822">
        <v>216000</v>
      </c>
      <c r="G685" s="822"/>
      <c r="H685" s="822">
        <f t="shared" si="10"/>
        <v>216000</v>
      </c>
    </row>
    <row r="686" spans="1:8" ht="12.5" thickBot="1">
      <c r="A686" s="1049"/>
      <c r="B686" s="823" t="s">
        <v>2276</v>
      </c>
      <c r="C686" s="824">
        <v>325</v>
      </c>
      <c r="D686" s="821">
        <v>44546</v>
      </c>
      <c r="E686" s="823" t="s">
        <v>2277</v>
      </c>
      <c r="F686" s="822">
        <v>227615</v>
      </c>
      <c r="G686" s="822"/>
      <c r="H686" s="822">
        <f t="shared" ref="H686:H749" si="11">F686-G686</f>
        <v>227615</v>
      </c>
    </row>
    <row r="687" spans="1:8" ht="23.5" thickBot="1">
      <c r="A687" s="1049"/>
      <c r="B687" s="819" t="s">
        <v>1997</v>
      </c>
      <c r="C687" s="820">
        <v>1078</v>
      </c>
      <c r="D687" s="821">
        <v>44328</v>
      </c>
      <c r="E687" s="819" t="s">
        <v>1998</v>
      </c>
      <c r="F687" s="822">
        <v>240000</v>
      </c>
      <c r="G687" s="822"/>
      <c r="H687" s="822">
        <f t="shared" si="11"/>
        <v>240000</v>
      </c>
    </row>
    <row r="688" spans="1:8" ht="12.5" thickBot="1">
      <c r="A688" s="1049"/>
      <c r="B688" s="819" t="s">
        <v>2043</v>
      </c>
      <c r="C688" s="824">
        <v>1061</v>
      </c>
      <c r="D688" s="827">
        <v>43906</v>
      </c>
      <c r="E688" s="819" t="s">
        <v>2044</v>
      </c>
      <c r="F688" s="822">
        <v>240126</v>
      </c>
      <c r="G688" s="822"/>
      <c r="H688" s="822">
        <f t="shared" si="11"/>
        <v>240126</v>
      </c>
    </row>
    <row r="689" spans="1:8" ht="81" thickBot="1">
      <c r="A689" s="1049"/>
      <c r="B689" s="823" t="s">
        <v>2005</v>
      </c>
      <c r="C689" s="824" t="s">
        <v>2183</v>
      </c>
      <c r="D689" s="853" t="s">
        <v>2184</v>
      </c>
      <c r="E689" s="823" t="s">
        <v>2552</v>
      </c>
      <c r="F689" s="822">
        <v>242920</v>
      </c>
      <c r="G689" s="822"/>
      <c r="H689" s="822">
        <f t="shared" si="11"/>
        <v>242920</v>
      </c>
    </row>
    <row r="690" spans="1:8" ht="12.5" thickBot="1">
      <c r="A690" s="1049"/>
      <c r="B690" s="819" t="s">
        <v>1996</v>
      </c>
      <c r="C690" s="820">
        <v>1006</v>
      </c>
      <c r="D690" s="821">
        <v>43629</v>
      </c>
      <c r="E690" s="819" t="s">
        <v>2320</v>
      </c>
      <c r="F690" s="822">
        <v>250000</v>
      </c>
      <c r="G690" s="822"/>
      <c r="H690" s="822">
        <f t="shared" si="11"/>
        <v>250000</v>
      </c>
    </row>
    <row r="691" spans="1:8" ht="12.5" thickBot="1">
      <c r="A691" s="1049"/>
      <c r="B691" s="819" t="s">
        <v>2383</v>
      </c>
      <c r="C691" s="820">
        <v>1073</v>
      </c>
      <c r="D691" s="821">
        <v>44312</v>
      </c>
      <c r="E691" s="819" t="s">
        <v>2320</v>
      </c>
      <c r="F691" s="822">
        <v>250000</v>
      </c>
      <c r="G691" s="822"/>
      <c r="H691" s="822">
        <f t="shared" si="11"/>
        <v>250000</v>
      </c>
    </row>
    <row r="692" spans="1:8" ht="23.5" thickBot="1">
      <c r="A692" s="1049"/>
      <c r="B692" s="823" t="s">
        <v>2279</v>
      </c>
      <c r="C692" s="824">
        <v>327</v>
      </c>
      <c r="D692" s="855" t="s">
        <v>2290</v>
      </c>
      <c r="E692" s="823" t="s">
        <v>2291</v>
      </c>
      <c r="F692" s="822">
        <v>258042</v>
      </c>
      <c r="G692" s="822"/>
      <c r="H692" s="822">
        <f t="shared" si="11"/>
        <v>258042</v>
      </c>
    </row>
    <row r="693" spans="1:8" ht="12.5" thickBot="1">
      <c r="A693" s="1049"/>
      <c r="B693" s="819" t="s">
        <v>1990</v>
      </c>
      <c r="C693" s="820">
        <v>1011</v>
      </c>
      <c r="D693" s="821">
        <v>43629</v>
      </c>
      <c r="E693" s="819" t="s">
        <v>1991</v>
      </c>
      <c r="F693" s="822">
        <v>260130</v>
      </c>
      <c r="G693" s="822"/>
      <c r="H693" s="822">
        <f t="shared" si="11"/>
        <v>260130</v>
      </c>
    </row>
    <row r="694" spans="1:8" ht="12.5" thickBot="1">
      <c r="A694" s="1049"/>
      <c r="B694" s="819" t="s">
        <v>2043</v>
      </c>
      <c r="C694" s="829">
        <v>651</v>
      </c>
      <c r="D694" s="831">
        <v>44134</v>
      </c>
      <c r="E694" s="819" t="s">
        <v>2044</v>
      </c>
      <c r="F694" s="822">
        <v>262200</v>
      </c>
      <c r="G694" s="822"/>
      <c r="H694" s="822">
        <f t="shared" si="11"/>
        <v>262200</v>
      </c>
    </row>
    <row r="695" spans="1:8" ht="12.5" thickBot="1">
      <c r="A695" s="1049"/>
      <c r="B695" s="819" t="s">
        <v>2302</v>
      </c>
      <c r="C695" s="820">
        <v>27</v>
      </c>
      <c r="D695" s="821">
        <v>43599</v>
      </c>
      <c r="E695" s="819" t="s">
        <v>1991</v>
      </c>
      <c r="F695" s="822">
        <v>264000</v>
      </c>
      <c r="G695" s="822"/>
      <c r="H695" s="822">
        <f t="shared" si="11"/>
        <v>264000</v>
      </c>
    </row>
    <row r="696" spans="1:8" ht="23.5" thickBot="1">
      <c r="A696" s="1049"/>
      <c r="B696" s="823" t="s">
        <v>2101</v>
      </c>
      <c r="C696" s="824">
        <v>2200</v>
      </c>
      <c r="D696" s="827">
        <v>44321</v>
      </c>
      <c r="E696" s="823" t="s">
        <v>2102</v>
      </c>
      <c r="F696" s="822">
        <v>273166</v>
      </c>
      <c r="G696" s="822"/>
      <c r="H696" s="822">
        <f t="shared" si="11"/>
        <v>273166</v>
      </c>
    </row>
    <row r="697" spans="1:8" ht="12.5" thickBot="1">
      <c r="A697" s="1049"/>
      <c r="B697" s="819" t="s">
        <v>2355</v>
      </c>
      <c r="C697" s="843">
        <v>1768</v>
      </c>
      <c r="D697" s="821">
        <v>43879</v>
      </c>
      <c r="E697" s="819" t="s">
        <v>2356</v>
      </c>
      <c r="F697" s="822">
        <v>279500</v>
      </c>
      <c r="G697" s="822"/>
      <c r="H697" s="822">
        <f t="shared" si="11"/>
        <v>279500</v>
      </c>
    </row>
    <row r="698" spans="1:8" ht="12.5" thickBot="1">
      <c r="A698" s="1049"/>
      <c r="B698" s="819" t="s">
        <v>2061</v>
      </c>
      <c r="C698" s="824">
        <v>1610</v>
      </c>
      <c r="D698" s="827">
        <v>44539</v>
      </c>
      <c r="E698" s="819" t="s">
        <v>2044</v>
      </c>
      <c r="F698" s="822">
        <v>279560</v>
      </c>
      <c r="G698" s="822"/>
      <c r="H698" s="822">
        <f t="shared" si="11"/>
        <v>279560</v>
      </c>
    </row>
    <row r="699" spans="1:8" ht="23.5" thickBot="1">
      <c r="A699" s="1049"/>
      <c r="B699" s="819" t="s">
        <v>2061</v>
      </c>
      <c r="C699" s="824">
        <v>1632</v>
      </c>
      <c r="D699" s="827">
        <v>44648</v>
      </c>
      <c r="E699" s="819" t="s">
        <v>2062</v>
      </c>
      <c r="F699" s="822">
        <v>279560</v>
      </c>
      <c r="G699" s="822"/>
      <c r="H699" s="822">
        <f t="shared" si="11"/>
        <v>279560</v>
      </c>
    </row>
    <row r="700" spans="1:8" ht="12.5" thickBot="1">
      <c r="A700" s="1049"/>
      <c r="B700" s="819" t="s">
        <v>2338</v>
      </c>
      <c r="C700" s="820">
        <v>287</v>
      </c>
      <c r="D700" s="821">
        <v>43550</v>
      </c>
      <c r="E700" s="819" t="s">
        <v>2339</v>
      </c>
      <c r="F700" s="822">
        <v>279560</v>
      </c>
      <c r="G700" s="822"/>
      <c r="H700" s="822">
        <f t="shared" si="11"/>
        <v>279560</v>
      </c>
    </row>
    <row r="701" spans="1:8" ht="12.5" thickBot="1">
      <c r="A701" s="1049"/>
      <c r="B701" s="823" t="s">
        <v>2173</v>
      </c>
      <c r="C701" s="824">
        <v>958</v>
      </c>
      <c r="D701" s="825">
        <v>44579</v>
      </c>
      <c r="E701" s="823" t="s">
        <v>2174</v>
      </c>
      <c r="F701" s="822">
        <v>285000</v>
      </c>
      <c r="G701" s="822"/>
      <c r="H701" s="822">
        <f t="shared" si="11"/>
        <v>285000</v>
      </c>
    </row>
    <row r="702" spans="1:8" ht="35" thickBot="1">
      <c r="A702" s="1049"/>
      <c r="B702" s="819" t="s">
        <v>2302</v>
      </c>
      <c r="C702" s="820">
        <v>16</v>
      </c>
      <c r="D702" s="821">
        <v>43587</v>
      </c>
      <c r="E702" s="819" t="s">
        <v>2343</v>
      </c>
      <c r="F702" s="822">
        <v>285859</v>
      </c>
      <c r="G702" s="822"/>
      <c r="H702" s="822">
        <f t="shared" si="11"/>
        <v>285859</v>
      </c>
    </row>
    <row r="703" spans="1:8" ht="23.5" thickBot="1">
      <c r="A703" s="1049"/>
      <c r="B703" s="826" t="s">
        <v>1214</v>
      </c>
      <c r="C703" s="824">
        <v>1819</v>
      </c>
      <c r="D703" s="827">
        <v>44581</v>
      </c>
      <c r="E703" s="823" t="s">
        <v>2089</v>
      </c>
      <c r="F703" s="822">
        <v>287000</v>
      </c>
      <c r="G703" s="822"/>
      <c r="H703" s="822">
        <f t="shared" si="11"/>
        <v>287000</v>
      </c>
    </row>
    <row r="704" spans="1:8" ht="23.5" thickBot="1">
      <c r="A704" s="1049"/>
      <c r="B704" s="819" t="s">
        <v>2329</v>
      </c>
      <c r="C704" s="820">
        <v>630</v>
      </c>
      <c r="D704" s="821">
        <v>43496</v>
      </c>
      <c r="E704" s="819" t="s">
        <v>2330</v>
      </c>
      <c r="F704" s="822">
        <v>290029</v>
      </c>
      <c r="G704" s="822"/>
      <c r="H704" s="822">
        <f t="shared" si="11"/>
        <v>290029</v>
      </c>
    </row>
    <row r="705" spans="1:8" ht="23.5" thickBot="1">
      <c r="A705" s="1049"/>
      <c r="B705" s="819" t="s">
        <v>2327</v>
      </c>
      <c r="C705" s="820">
        <v>630</v>
      </c>
      <c r="D705" s="821">
        <v>43496</v>
      </c>
      <c r="E705" s="819" t="s">
        <v>2328</v>
      </c>
      <c r="F705" s="822">
        <v>290029</v>
      </c>
      <c r="G705" s="822"/>
      <c r="H705" s="822">
        <f t="shared" si="11"/>
        <v>290029</v>
      </c>
    </row>
    <row r="706" spans="1:8" ht="12.5" thickBot="1">
      <c r="A706" s="1049"/>
      <c r="B706" s="819" t="s">
        <v>2060</v>
      </c>
      <c r="C706" s="824">
        <v>1614</v>
      </c>
      <c r="D706" s="827">
        <v>44610</v>
      </c>
      <c r="E706" s="819" t="s">
        <v>2000</v>
      </c>
      <c r="F706" s="822">
        <v>298800</v>
      </c>
      <c r="G706" s="822"/>
      <c r="H706" s="822">
        <f t="shared" si="11"/>
        <v>298800</v>
      </c>
    </row>
    <row r="707" spans="1:8" ht="12.5" thickBot="1">
      <c r="A707" s="1049"/>
      <c r="B707" s="819" t="s">
        <v>2005</v>
      </c>
      <c r="C707" s="824"/>
      <c r="D707" s="827">
        <v>43592</v>
      </c>
      <c r="E707" s="819" t="s">
        <v>2040</v>
      </c>
      <c r="F707" s="822">
        <v>316500</v>
      </c>
      <c r="G707" s="822"/>
      <c r="H707" s="822">
        <f t="shared" si="11"/>
        <v>316500</v>
      </c>
    </row>
    <row r="708" spans="1:8" ht="23.5" thickBot="1">
      <c r="A708" s="1049"/>
      <c r="B708" s="826" t="s">
        <v>2067</v>
      </c>
      <c r="C708" s="824">
        <v>647</v>
      </c>
      <c r="D708" s="827">
        <v>44274</v>
      </c>
      <c r="E708" s="823" t="s">
        <v>2068</v>
      </c>
      <c r="F708" s="822">
        <v>316800</v>
      </c>
      <c r="G708" s="822"/>
      <c r="H708" s="822">
        <f t="shared" si="11"/>
        <v>316800</v>
      </c>
    </row>
    <row r="709" spans="1:8" ht="12.5" thickBot="1">
      <c r="A709" s="1049"/>
      <c r="B709" s="819" t="s">
        <v>1999</v>
      </c>
      <c r="C709" s="820">
        <v>1087</v>
      </c>
      <c r="D709" s="821">
        <v>44705</v>
      </c>
      <c r="E709" s="819" t="s">
        <v>2000</v>
      </c>
      <c r="F709" s="822">
        <v>320000</v>
      </c>
      <c r="G709" s="822"/>
      <c r="H709" s="822">
        <f t="shared" si="11"/>
        <v>320000</v>
      </c>
    </row>
    <row r="710" spans="1:8" ht="12.5" thickBot="1">
      <c r="A710" s="1049"/>
      <c r="B710" s="823" t="s">
        <v>2292</v>
      </c>
      <c r="C710" s="824">
        <v>1314</v>
      </c>
      <c r="D710" s="821">
        <v>43903</v>
      </c>
      <c r="E710" s="823" t="s">
        <v>2293</v>
      </c>
      <c r="F710" s="822">
        <v>325785</v>
      </c>
      <c r="G710" s="822"/>
      <c r="H710" s="822">
        <f t="shared" si="11"/>
        <v>325785</v>
      </c>
    </row>
    <row r="711" spans="1:8" ht="23.5" thickBot="1">
      <c r="A711" s="1049"/>
      <c r="B711" s="823" t="s">
        <v>2149</v>
      </c>
      <c r="C711" s="824" t="s">
        <v>2150</v>
      </c>
      <c r="D711" s="825">
        <v>44014</v>
      </c>
      <c r="E711" s="823" t="s">
        <v>2151</v>
      </c>
      <c r="F711" s="822">
        <v>342014</v>
      </c>
      <c r="G711" s="822"/>
      <c r="H711" s="822">
        <f t="shared" si="11"/>
        <v>342014</v>
      </c>
    </row>
    <row r="712" spans="1:8" ht="12.5" thickBot="1">
      <c r="A712" s="1049"/>
      <c r="B712" s="826" t="s">
        <v>2304</v>
      </c>
      <c r="C712" s="824">
        <v>1866</v>
      </c>
      <c r="D712" s="821">
        <v>44589</v>
      </c>
      <c r="E712" s="823" t="s">
        <v>2303</v>
      </c>
      <c r="F712" s="822">
        <v>350000</v>
      </c>
      <c r="G712" s="822"/>
      <c r="H712" s="822">
        <f t="shared" si="11"/>
        <v>350000</v>
      </c>
    </row>
    <row r="713" spans="1:8" ht="23.5" thickBot="1">
      <c r="A713" s="1049"/>
      <c r="B713" s="819" t="s">
        <v>2401</v>
      </c>
      <c r="C713" s="820">
        <v>1434</v>
      </c>
      <c r="D713" s="821">
        <v>44533</v>
      </c>
      <c r="E713" s="819" t="s">
        <v>2402</v>
      </c>
      <c r="F713" s="822">
        <v>365000</v>
      </c>
      <c r="G713" s="822"/>
      <c r="H713" s="822">
        <f t="shared" si="11"/>
        <v>365000</v>
      </c>
    </row>
    <row r="714" spans="1:8" ht="12.5" thickBot="1">
      <c r="A714" s="1049"/>
      <c r="B714" s="819" t="s">
        <v>2005</v>
      </c>
      <c r="C714" s="820">
        <v>1779</v>
      </c>
      <c r="D714" s="821">
        <v>44699</v>
      </c>
      <c r="E714" s="819" t="s">
        <v>2000</v>
      </c>
      <c r="F714" s="822">
        <v>367500</v>
      </c>
      <c r="G714" s="822"/>
      <c r="H714" s="822">
        <f t="shared" si="11"/>
        <v>367500</v>
      </c>
    </row>
    <row r="715" spans="1:8" ht="12.5" thickBot="1">
      <c r="A715" s="1049"/>
      <c r="B715" s="823" t="s">
        <v>2106</v>
      </c>
      <c r="C715" s="824">
        <v>402</v>
      </c>
      <c r="D715" s="825">
        <v>43425</v>
      </c>
      <c r="E715" s="823" t="s">
        <v>2040</v>
      </c>
      <c r="F715" s="822">
        <v>384000</v>
      </c>
      <c r="G715" s="822"/>
      <c r="H715" s="822">
        <f t="shared" si="11"/>
        <v>384000</v>
      </c>
    </row>
    <row r="716" spans="1:8" ht="12.5" thickBot="1">
      <c r="A716" s="1049"/>
      <c r="B716" s="826" t="s">
        <v>2170</v>
      </c>
      <c r="C716" s="824">
        <v>1858</v>
      </c>
      <c r="D716" s="821">
        <v>44613</v>
      </c>
      <c r="E716" s="823" t="s">
        <v>2303</v>
      </c>
      <c r="F716" s="822">
        <v>418000</v>
      </c>
      <c r="G716" s="822"/>
      <c r="H716" s="822">
        <f t="shared" si="11"/>
        <v>418000</v>
      </c>
    </row>
    <row r="717" spans="1:8" ht="12.5" thickBot="1">
      <c r="A717" s="1049"/>
      <c r="B717" s="819" t="s">
        <v>1999</v>
      </c>
      <c r="C717" s="820">
        <v>1774</v>
      </c>
      <c r="D717" s="821">
        <v>44588</v>
      </c>
      <c r="E717" s="819" t="s">
        <v>2000</v>
      </c>
      <c r="F717" s="822">
        <v>420000</v>
      </c>
      <c r="G717" s="822"/>
      <c r="H717" s="822">
        <f t="shared" si="11"/>
        <v>420000</v>
      </c>
    </row>
    <row r="718" spans="1:8" ht="12.5" thickBot="1">
      <c r="A718" s="1049"/>
      <c r="B718" s="819" t="s">
        <v>2043</v>
      </c>
      <c r="C718" s="829">
        <v>660</v>
      </c>
      <c r="D718" s="831">
        <v>44256</v>
      </c>
      <c r="E718" s="819" t="s">
        <v>2044</v>
      </c>
      <c r="F718" s="822">
        <v>424720</v>
      </c>
      <c r="G718" s="822"/>
      <c r="H718" s="822">
        <f t="shared" si="11"/>
        <v>424720</v>
      </c>
    </row>
    <row r="719" spans="1:8" ht="12.5" thickBot="1">
      <c r="A719" s="1049"/>
      <c r="B719" s="823" t="s">
        <v>2095</v>
      </c>
      <c r="C719" s="824">
        <v>791</v>
      </c>
      <c r="D719" s="827">
        <v>43605</v>
      </c>
      <c r="E719" s="823" t="s">
        <v>2096</v>
      </c>
      <c r="F719" s="822">
        <v>431520</v>
      </c>
      <c r="G719" s="822"/>
      <c r="H719" s="822">
        <f t="shared" si="11"/>
        <v>431520</v>
      </c>
    </row>
    <row r="720" spans="1:8" ht="12.5" thickBot="1">
      <c r="A720" s="1049"/>
      <c r="B720" s="826" t="s">
        <v>2072</v>
      </c>
      <c r="C720" s="824">
        <v>1829</v>
      </c>
      <c r="D720" s="827">
        <v>44609</v>
      </c>
      <c r="E720" s="823" t="s">
        <v>2065</v>
      </c>
      <c r="F720" s="822">
        <v>441500</v>
      </c>
      <c r="G720" s="822"/>
      <c r="H720" s="822">
        <f t="shared" si="11"/>
        <v>441500</v>
      </c>
    </row>
    <row r="721" spans="1:8" ht="12.5" thickBot="1">
      <c r="A721" s="1049"/>
      <c r="B721" s="823" t="s">
        <v>2176</v>
      </c>
      <c r="C721" s="824"/>
      <c r="D721" s="825">
        <v>44671</v>
      </c>
      <c r="E721" s="823" t="s">
        <v>2177</v>
      </c>
      <c r="F721" s="822">
        <v>442248</v>
      </c>
      <c r="G721" s="822"/>
      <c r="H721" s="822">
        <f t="shared" si="11"/>
        <v>442248</v>
      </c>
    </row>
    <row r="722" spans="1:8" ht="23.5" thickBot="1">
      <c r="A722" s="1049"/>
      <c r="B722" s="823" t="s">
        <v>1941</v>
      </c>
      <c r="C722" s="824">
        <v>1164</v>
      </c>
      <c r="D722" s="821">
        <v>44616</v>
      </c>
      <c r="E722" s="823" t="s">
        <v>1942</v>
      </c>
      <c r="F722" s="822">
        <v>447850</v>
      </c>
      <c r="G722" s="822"/>
      <c r="H722" s="822">
        <f t="shared" si="11"/>
        <v>447850</v>
      </c>
    </row>
    <row r="723" spans="1:8" ht="23.5" thickBot="1">
      <c r="A723" s="1049"/>
      <c r="B723" s="826" t="s">
        <v>1214</v>
      </c>
      <c r="C723" s="824">
        <v>1820</v>
      </c>
      <c r="D723" s="827">
        <v>44581</v>
      </c>
      <c r="E723" s="823" t="s">
        <v>2088</v>
      </c>
      <c r="F723" s="822">
        <v>461500</v>
      </c>
      <c r="G723" s="822"/>
      <c r="H723" s="822">
        <f t="shared" si="11"/>
        <v>461500</v>
      </c>
    </row>
    <row r="724" spans="1:8" ht="12.5" thickBot="1">
      <c r="A724" s="1049"/>
      <c r="B724" s="823" t="s">
        <v>2005</v>
      </c>
      <c r="C724" s="824">
        <v>2005</v>
      </c>
      <c r="D724" s="853" t="s">
        <v>2181</v>
      </c>
      <c r="E724" s="823" t="s">
        <v>2182</v>
      </c>
      <c r="F724" s="822">
        <v>462000</v>
      </c>
      <c r="G724" s="822"/>
      <c r="H724" s="822">
        <f t="shared" si="11"/>
        <v>462000</v>
      </c>
    </row>
    <row r="725" spans="1:8" ht="12.5" thickBot="1">
      <c r="A725" s="1049"/>
      <c r="B725" s="826" t="s">
        <v>2197</v>
      </c>
      <c r="C725" s="824">
        <v>783</v>
      </c>
      <c r="D725" s="821">
        <v>44607</v>
      </c>
      <c r="E725" s="823" t="s">
        <v>2189</v>
      </c>
      <c r="F725" s="822">
        <v>468800</v>
      </c>
      <c r="G725" s="822"/>
      <c r="H725" s="822">
        <f t="shared" si="11"/>
        <v>468800</v>
      </c>
    </row>
    <row r="726" spans="1:8" ht="12.5" thickBot="1">
      <c r="A726" s="1049"/>
      <c r="B726" s="826" t="s">
        <v>2199</v>
      </c>
      <c r="C726" s="824">
        <v>2017</v>
      </c>
      <c r="D726" s="821">
        <v>44644</v>
      </c>
      <c r="E726" s="823" t="s">
        <v>2189</v>
      </c>
      <c r="F726" s="822">
        <v>468800</v>
      </c>
      <c r="G726" s="822"/>
      <c r="H726" s="822">
        <f t="shared" si="11"/>
        <v>468800</v>
      </c>
    </row>
    <row r="727" spans="1:8" ht="12.5" thickBot="1">
      <c r="A727" s="1049"/>
      <c r="B727" s="852" t="s">
        <v>2001</v>
      </c>
      <c r="C727" s="843">
        <v>1316</v>
      </c>
      <c r="D727" s="821">
        <v>44855</v>
      </c>
      <c r="E727" s="842" t="s">
        <v>2228</v>
      </c>
      <c r="F727" s="822">
        <v>495000</v>
      </c>
      <c r="G727" s="822"/>
      <c r="H727" s="822">
        <f t="shared" si="11"/>
        <v>495000</v>
      </c>
    </row>
    <row r="728" spans="1:8" ht="12.5" thickBot="1">
      <c r="A728" s="1049"/>
      <c r="B728" s="819" t="s">
        <v>2302</v>
      </c>
      <c r="C728" s="820">
        <v>1001</v>
      </c>
      <c r="D728" s="821">
        <v>43627</v>
      </c>
      <c r="E728" s="819" t="s">
        <v>2345</v>
      </c>
      <c r="F728" s="822">
        <v>495000</v>
      </c>
      <c r="G728" s="822"/>
      <c r="H728" s="822">
        <f t="shared" si="11"/>
        <v>495000</v>
      </c>
    </row>
    <row r="729" spans="1:8" ht="23.5" thickBot="1">
      <c r="A729" s="1049"/>
      <c r="B729" s="839" t="s">
        <v>1208</v>
      </c>
      <c r="C729" s="820">
        <v>1247</v>
      </c>
      <c r="D729" s="827">
        <v>44544</v>
      </c>
      <c r="E729" s="819" t="s">
        <v>1236</v>
      </c>
      <c r="F729" s="830">
        <v>497500</v>
      </c>
      <c r="G729" s="822"/>
      <c r="H729" s="822">
        <f t="shared" si="11"/>
        <v>497500</v>
      </c>
    </row>
    <row r="730" spans="1:8" ht="12.5" thickBot="1">
      <c r="A730" s="1049"/>
      <c r="B730" s="819" t="s">
        <v>2416</v>
      </c>
      <c r="C730" s="820">
        <v>1444</v>
      </c>
      <c r="D730" s="821">
        <v>44579</v>
      </c>
      <c r="E730" s="819" t="s">
        <v>2339</v>
      </c>
      <c r="F730" s="822">
        <v>497640</v>
      </c>
      <c r="G730" s="822"/>
      <c r="H730" s="822">
        <f t="shared" si="11"/>
        <v>497640</v>
      </c>
    </row>
    <row r="731" spans="1:8" ht="12.5" thickBot="1">
      <c r="A731" s="1049"/>
      <c r="B731" s="826" t="s">
        <v>2302</v>
      </c>
      <c r="C731" s="824">
        <v>1852</v>
      </c>
      <c r="D731" s="821">
        <v>44544</v>
      </c>
      <c r="E731" s="823" t="s">
        <v>2303</v>
      </c>
      <c r="F731" s="822">
        <v>498000</v>
      </c>
      <c r="G731" s="822"/>
      <c r="H731" s="822">
        <f t="shared" si="11"/>
        <v>498000</v>
      </c>
    </row>
    <row r="732" spans="1:8" ht="12.5" thickBot="1">
      <c r="A732" s="1049"/>
      <c r="B732" s="823" t="s">
        <v>1418</v>
      </c>
      <c r="C732" s="824">
        <v>1300</v>
      </c>
      <c r="D732" s="825">
        <v>44637</v>
      </c>
      <c r="E732" s="823" t="s">
        <v>1419</v>
      </c>
      <c r="F732" s="838">
        <v>498200</v>
      </c>
      <c r="G732" s="822"/>
      <c r="H732" s="822">
        <f t="shared" si="11"/>
        <v>498200</v>
      </c>
    </row>
    <row r="733" spans="1:8" ht="12.5" thickBot="1">
      <c r="A733" s="1049"/>
      <c r="B733" s="819" t="s">
        <v>1223</v>
      </c>
      <c r="C733" s="824">
        <v>697</v>
      </c>
      <c r="D733" s="827">
        <v>44336</v>
      </c>
      <c r="E733" s="819" t="s">
        <v>2055</v>
      </c>
      <c r="F733" s="822">
        <v>499000</v>
      </c>
      <c r="G733" s="822"/>
      <c r="H733" s="822">
        <f t="shared" si="11"/>
        <v>499000</v>
      </c>
    </row>
    <row r="734" spans="1:8" ht="12.5" thickBot="1">
      <c r="A734" s="1049"/>
      <c r="B734" s="819" t="s">
        <v>2005</v>
      </c>
      <c r="C734" s="824"/>
      <c r="D734" s="827">
        <v>43930</v>
      </c>
      <c r="E734" s="819" t="s">
        <v>2040</v>
      </c>
      <c r="F734" s="822">
        <v>499400</v>
      </c>
      <c r="G734" s="822"/>
      <c r="H734" s="822">
        <f t="shared" si="11"/>
        <v>499400</v>
      </c>
    </row>
    <row r="735" spans="1:8" ht="35" thickBot="1">
      <c r="A735" s="1049"/>
      <c r="B735" s="839" t="s">
        <v>1208</v>
      </c>
      <c r="C735" s="820">
        <v>1228</v>
      </c>
      <c r="D735" s="827">
        <v>44389</v>
      </c>
      <c r="E735" s="819" t="s">
        <v>1222</v>
      </c>
      <c r="F735" s="830">
        <v>500000</v>
      </c>
      <c r="G735" s="822"/>
      <c r="H735" s="822">
        <f t="shared" si="11"/>
        <v>500000</v>
      </c>
    </row>
    <row r="736" spans="1:8" ht="12.5" thickBot="1">
      <c r="A736" s="1049"/>
      <c r="B736" s="823" t="s">
        <v>1434</v>
      </c>
      <c r="C736" s="824">
        <v>1965</v>
      </c>
      <c r="D736" s="825">
        <v>44656</v>
      </c>
      <c r="E736" s="823" t="s">
        <v>1435</v>
      </c>
      <c r="F736" s="838">
        <v>500000</v>
      </c>
      <c r="G736" s="822"/>
      <c r="H736" s="822">
        <f t="shared" si="11"/>
        <v>500000</v>
      </c>
    </row>
    <row r="737" spans="1:8" ht="12.5" thickBot="1">
      <c r="A737" s="1049"/>
      <c r="B737" s="826" t="s">
        <v>2005</v>
      </c>
      <c r="C737" s="824">
        <v>1404</v>
      </c>
      <c r="D737" s="827">
        <v>43754</v>
      </c>
      <c r="E737" s="823" t="s">
        <v>2065</v>
      </c>
      <c r="F737" s="822">
        <v>500000</v>
      </c>
      <c r="G737" s="822"/>
      <c r="H737" s="822">
        <f t="shared" si="11"/>
        <v>500000</v>
      </c>
    </row>
    <row r="738" spans="1:8" ht="12.5" thickBot="1">
      <c r="A738" s="1049"/>
      <c r="B738" s="823" t="s">
        <v>2163</v>
      </c>
      <c r="C738" s="824">
        <v>959</v>
      </c>
      <c r="D738" s="825">
        <v>44580</v>
      </c>
      <c r="E738" s="823" t="s">
        <v>2172</v>
      </c>
      <c r="F738" s="822">
        <v>503900</v>
      </c>
      <c r="G738" s="822"/>
      <c r="H738" s="822">
        <f t="shared" si="11"/>
        <v>503900</v>
      </c>
    </row>
    <row r="739" spans="1:8" ht="12.5" thickBot="1">
      <c r="A739" s="1049"/>
      <c r="B739" s="819" t="s">
        <v>2058</v>
      </c>
      <c r="C739" s="824">
        <v>691</v>
      </c>
      <c r="D739" s="827">
        <v>44610</v>
      </c>
      <c r="E739" s="819" t="s">
        <v>2059</v>
      </c>
      <c r="F739" s="822">
        <v>505100</v>
      </c>
      <c r="G739" s="822"/>
      <c r="H739" s="822">
        <f t="shared" si="11"/>
        <v>505100</v>
      </c>
    </row>
    <row r="740" spans="1:8" ht="23.5" thickBot="1">
      <c r="A740" s="1049"/>
      <c r="B740" s="819" t="s">
        <v>2075</v>
      </c>
      <c r="C740" s="820">
        <v>1762</v>
      </c>
      <c r="D740" s="821">
        <v>44581</v>
      </c>
      <c r="E740" s="819" t="s">
        <v>2402</v>
      </c>
      <c r="F740" s="822">
        <v>508800</v>
      </c>
      <c r="G740" s="822"/>
      <c r="H740" s="822">
        <f t="shared" si="11"/>
        <v>508800</v>
      </c>
    </row>
    <row r="741" spans="1:8" ht="12.5" thickBot="1">
      <c r="A741" s="1049"/>
      <c r="B741" s="823" t="s">
        <v>2163</v>
      </c>
      <c r="C741" s="824"/>
      <c r="D741" s="825">
        <v>44438</v>
      </c>
      <c r="E741" s="823" t="s">
        <v>2040</v>
      </c>
      <c r="F741" s="822">
        <v>508900</v>
      </c>
      <c r="G741" s="822"/>
      <c r="H741" s="822">
        <f t="shared" si="11"/>
        <v>508900</v>
      </c>
    </row>
    <row r="742" spans="1:8" ht="12.5" thickBot="1">
      <c r="A742" s="1049"/>
      <c r="B742" s="826" t="s">
        <v>2072</v>
      </c>
      <c r="C742" s="824">
        <v>818</v>
      </c>
      <c r="D742" s="827">
        <v>44581</v>
      </c>
      <c r="E742" s="823" t="s">
        <v>2065</v>
      </c>
      <c r="F742" s="822">
        <v>510000</v>
      </c>
      <c r="G742" s="822"/>
      <c r="H742" s="822">
        <f t="shared" si="11"/>
        <v>510000</v>
      </c>
    </row>
    <row r="743" spans="1:8" ht="12.5" thickBot="1">
      <c r="A743" s="1049"/>
      <c r="B743" s="823" t="s">
        <v>2005</v>
      </c>
      <c r="C743" s="824">
        <v>367</v>
      </c>
      <c r="D743" s="821">
        <v>44727</v>
      </c>
      <c r="E743" s="823" t="s">
        <v>2299</v>
      </c>
      <c r="F743" s="822">
        <v>510000</v>
      </c>
      <c r="G743" s="822"/>
      <c r="H743" s="822">
        <f t="shared" si="11"/>
        <v>510000</v>
      </c>
    </row>
    <row r="744" spans="1:8" ht="12.5" thickBot="1">
      <c r="A744" s="1049"/>
      <c r="B744" s="823" t="s">
        <v>2136</v>
      </c>
      <c r="C744" s="824"/>
      <c r="D744" s="825">
        <v>44832</v>
      </c>
      <c r="E744" s="823" t="s">
        <v>2137</v>
      </c>
      <c r="F744" s="822">
        <v>517820</v>
      </c>
      <c r="G744" s="822"/>
      <c r="H744" s="822">
        <f t="shared" si="11"/>
        <v>517820</v>
      </c>
    </row>
    <row r="745" spans="1:8" ht="12.5" thickBot="1">
      <c r="A745" s="1049"/>
      <c r="B745" s="823" t="s">
        <v>2163</v>
      </c>
      <c r="C745" s="824">
        <v>722</v>
      </c>
      <c r="D745" s="825">
        <v>44438</v>
      </c>
      <c r="E745" s="823" t="s">
        <v>2040</v>
      </c>
      <c r="F745" s="822">
        <v>525000</v>
      </c>
      <c r="G745" s="822"/>
      <c r="H745" s="822">
        <f t="shared" si="11"/>
        <v>525000</v>
      </c>
    </row>
    <row r="746" spans="1:8" ht="12.5" thickBot="1">
      <c r="A746" s="1049"/>
      <c r="B746" s="819" t="s">
        <v>2417</v>
      </c>
      <c r="C746" s="820">
        <v>1761</v>
      </c>
      <c r="D746" s="821">
        <v>44581</v>
      </c>
      <c r="E746" s="819" t="s">
        <v>2345</v>
      </c>
      <c r="F746" s="822">
        <v>535000</v>
      </c>
      <c r="G746" s="822"/>
      <c r="H746" s="822">
        <f t="shared" si="11"/>
        <v>535000</v>
      </c>
    </row>
    <row r="747" spans="1:8" ht="12.5" thickBot="1">
      <c r="A747" s="1049"/>
      <c r="B747" s="823" t="s">
        <v>2106</v>
      </c>
      <c r="C747" s="824">
        <v>957</v>
      </c>
      <c r="D747" s="825">
        <v>44579</v>
      </c>
      <c r="E747" s="823" t="s">
        <v>2172</v>
      </c>
      <c r="F747" s="822">
        <v>543550</v>
      </c>
      <c r="G747" s="822"/>
      <c r="H747" s="822">
        <f t="shared" si="11"/>
        <v>543550</v>
      </c>
    </row>
    <row r="748" spans="1:8" ht="23.5" thickBot="1">
      <c r="A748" s="1049"/>
      <c r="B748" s="823" t="s">
        <v>2258</v>
      </c>
      <c r="C748" s="824">
        <v>1662</v>
      </c>
      <c r="D748" s="821">
        <v>43524</v>
      </c>
      <c r="E748" s="823" t="s">
        <v>2259</v>
      </c>
      <c r="F748" s="822">
        <v>550000</v>
      </c>
      <c r="G748" s="822"/>
      <c r="H748" s="822">
        <f t="shared" si="11"/>
        <v>550000</v>
      </c>
    </row>
    <row r="749" spans="1:8" ht="12.5" thickBot="1">
      <c r="A749" s="1049"/>
      <c r="B749" s="823" t="s">
        <v>2295</v>
      </c>
      <c r="C749" s="824">
        <v>365</v>
      </c>
      <c r="D749" s="821">
        <v>44594</v>
      </c>
      <c r="E749" s="823" t="s">
        <v>2296</v>
      </c>
      <c r="F749" s="822">
        <v>562500</v>
      </c>
      <c r="G749" s="822"/>
      <c r="H749" s="822">
        <f t="shared" si="11"/>
        <v>562500</v>
      </c>
    </row>
    <row r="750" spans="1:8" ht="23.5" thickBot="1">
      <c r="A750" s="1049"/>
      <c r="B750" s="819" t="s">
        <v>2075</v>
      </c>
      <c r="C750" s="820">
        <v>1067</v>
      </c>
      <c r="D750" s="821">
        <v>44533</v>
      </c>
      <c r="E750" s="819" t="s">
        <v>2400</v>
      </c>
      <c r="F750" s="822">
        <v>569500</v>
      </c>
      <c r="G750" s="822"/>
      <c r="H750" s="822">
        <f t="shared" ref="H750:H813" si="12">F750-G750</f>
        <v>569500</v>
      </c>
    </row>
    <row r="751" spans="1:8" ht="12.5" thickBot="1">
      <c r="A751" s="1049"/>
      <c r="B751" s="826" t="s">
        <v>2072</v>
      </c>
      <c r="C751" s="824">
        <v>1830</v>
      </c>
      <c r="D751" s="827">
        <v>44598</v>
      </c>
      <c r="E751" s="823" t="s">
        <v>1240</v>
      </c>
      <c r="F751" s="822">
        <v>575000</v>
      </c>
      <c r="G751" s="822"/>
      <c r="H751" s="822">
        <f t="shared" si="12"/>
        <v>575000</v>
      </c>
    </row>
    <row r="752" spans="1:8" ht="12.5" thickBot="1">
      <c r="A752" s="1049"/>
      <c r="B752" s="852" t="s">
        <v>2173</v>
      </c>
      <c r="C752" s="829">
        <v>227</v>
      </c>
      <c r="D752" s="821">
        <v>44641</v>
      </c>
      <c r="E752" s="842" t="s">
        <v>2228</v>
      </c>
      <c r="F752" s="822">
        <v>576000</v>
      </c>
      <c r="G752" s="822"/>
      <c r="H752" s="822">
        <f t="shared" si="12"/>
        <v>576000</v>
      </c>
    </row>
    <row r="753" spans="1:8" ht="12.5" thickBot="1">
      <c r="A753" s="1049"/>
      <c r="B753" s="819" t="s">
        <v>2302</v>
      </c>
      <c r="C753" s="820">
        <v>455</v>
      </c>
      <c r="D753" s="821">
        <v>44138</v>
      </c>
      <c r="E753" s="819" t="s">
        <v>2345</v>
      </c>
      <c r="F753" s="822">
        <v>594000</v>
      </c>
      <c r="G753" s="822"/>
      <c r="H753" s="822">
        <f t="shared" si="12"/>
        <v>594000</v>
      </c>
    </row>
    <row r="754" spans="1:8" ht="12.5" thickBot="1">
      <c r="A754" s="1049"/>
      <c r="B754" s="823" t="s">
        <v>1420</v>
      </c>
      <c r="C754" s="824">
        <v>1292</v>
      </c>
      <c r="D754" s="825">
        <v>44637</v>
      </c>
      <c r="E754" s="823" t="s">
        <v>1421</v>
      </c>
      <c r="F754" s="838">
        <v>600000</v>
      </c>
      <c r="G754" s="822"/>
      <c r="H754" s="822">
        <f t="shared" si="12"/>
        <v>600000</v>
      </c>
    </row>
    <row r="755" spans="1:8" ht="12.5" thickBot="1">
      <c r="A755" s="1049"/>
      <c r="B755" s="819" t="s">
        <v>2050</v>
      </c>
      <c r="C755" s="824">
        <v>1065</v>
      </c>
      <c r="D755" s="827">
        <v>44349</v>
      </c>
      <c r="E755" s="819" t="s">
        <v>2051</v>
      </c>
      <c r="F755" s="822">
        <v>600000</v>
      </c>
      <c r="G755" s="822"/>
      <c r="H755" s="822">
        <f t="shared" si="12"/>
        <v>600000</v>
      </c>
    </row>
    <row r="756" spans="1:8" ht="12.5" thickBot="1">
      <c r="A756" s="1049"/>
      <c r="B756" s="852" t="s">
        <v>2224</v>
      </c>
      <c r="C756" s="829"/>
      <c r="D756" s="821">
        <v>44341</v>
      </c>
      <c r="E756" s="842" t="s">
        <v>2225</v>
      </c>
      <c r="F756" s="822">
        <v>606489</v>
      </c>
      <c r="G756" s="822"/>
      <c r="H756" s="822">
        <f t="shared" si="12"/>
        <v>606489</v>
      </c>
    </row>
    <row r="757" spans="1:8" ht="12.5" thickBot="1">
      <c r="A757" s="1049"/>
      <c r="B757" s="852" t="s">
        <v>2231</v>
      </c>
      <c r="C757" s="829">
        <v>1351</v>
      </c>
      <c r="D757" s="821">
        <v>44475</v>
      </c>
      <c r="E757" s="842" t="s">
        <v>2228</v>
      </c>
      <c r="F757" s="822">
        <v>630000</v>
      </c>
      <c r="G757" s="822"/>
      <c r="H757" s="822">
        <f t="shared" si="12"/>
        <v>630000</v>
      </c>
    </row>
    <row r="758" spans="1:8" ht="12.5" thickBot="1">
      <c r="A758" s="1049"/>
      <c r="B758" s="826" t="s">
        <v>2200</v>
      </c>
      <c r="C758" s="824">
        <v>0</v>
      </c>
      <c r="D758" s="821">
        <v>44720</v>
      </c>
      <c r="E758" s="823" t="s">
        <v>2137</v>
      </c>
      <c r="F758" s="822">
        <v>643279</v>
      </c>
      <c r="G758" s="822"/>
      <c r="H758" s="822">
        <f t="shared" si="12"/>
        <v>643279</v>
      </c>
    </row>
    <row r="759" spans="1:8" ht="12.5" thickBot="1">
      <c r="A759" s="1049"/>
      <c r="B759" s="819" t="s">
        <v>2001</v>
      </c>
      <c r="C759" s="843">
        <v>1085</v>
      </c>
      <c r="D759" s="821">
        <v>44341</v>
      </c>
      <c r="E759" s="819" t="s">
        <v>2345</v>
      </c>
      <c r="F759" s="822">
        <v>649000</v>
      </c>
      <c r="G759" s="822"/>
      <c r="H759" s="822">
        <f t="shared" si="12"/>
        <v>649000</v>
      </c>
    </row>
    <row r="760" spans="1:8" ht="23.5" thickBot="1">
      <c r="A760" s="1049"/>
      <c r="B760" s="826" t="s">
        <v>1504</v>
      </c>
      <c r="C760" s="824"/>
      <c r="D760" s="825">
        <v>43640</v>
      </c>
      <c r="E760" s="823" t="s">
        <v>1505</v>
      </c>
      <c r="F760" s="822">
        <v>657775</v>
      </c>
      <c r="G760" s="822"/>
      <c r="H760" s="822">
        <f t="shared" si="12"/>
        <v>657775</v>
      </c>
    </row>
    <row r="761" spans="1:8" ht="23.5" thickBot="1">
      <c r="A761" s="1049"/>
      <c r="B761" s="823" t="s">
        <v>2106</v>
      </c>
      <c r="C761" s="824">
        <v>720</v>
      </c>
      <c r="D761" s="825">
        <v>44411</v>
      </c>
      <c r="E761" s="823" t="s">
        <v>2160</v>
      </c>
      <c r="F761" s="822">
        <v>672000</v>
      </c>
      <c r="G761" s="822"/>
      <c r="H761" s="822">
        <f t="shared" si="12"/>
        <v>672000</v>
      </c>
    </row>
    <row r="762" spans="1:8" ht="12.5" thickBot="1">
      <c r="A762" s="1049"/>
      <c r="B762" s="826" t="s">
        <v>2170</v>
      </c>
      <c r="C762" s="824">
        <v>1854</v>
      </c>
      <c r="D762" s="821">
        <v>44544</v>
      </c>
      <c r="E762" s="823" t="s">
        <v>2303</v>
      </c>
      <c r="F762" s="822">
        <v>682000</v>
      </c>
      <c r="G762" s="822"/>
      <c r="H762" s="822">
        <f t="shared" si="12"/>
        <v>682000</v>
      </c>
    </row>
    <row r="763" spans="1:8" ht="23.5" thickBot="1">
      <c r="A763" s="1049"/>
      <c r="B763" s="839" t="s">
        <v>1223</v>
      </c>
      <c r="C763" s="820">
        <v>1242</v>
      </c>
      <c r="D763" s="827">
        <v>44451</v>
      </c>
      <c r="E763" s="819" t="s">
        <v>1231</v>
      </c>
      <c r="F763" s="830">
        <v>688500</v>
      </c>
      <c r="G763" s="822"/>
      <c r="H763" s="822">
        <f t="shared" si="12"/>
        <v>688500</v>
      </c>
    </row>
    <row r="764" spans="1:8" ht="12.5" thickBot="1">
      <c r="A764" s="1049"/>
      <c r="B764" s="823" t="s">
        <v>1429</v>
      </c>
      <c r="C764" s="824">
        <v>1970</v>
      </c>
      <c r="D764" s="825">
        <v>44656</v>
      </c>
      <c r="E764" s="823" t="s">
        <v>1430</v>
      </c>
      <c r="F764" s="838">
        <v>699996</v>
      </c>
      <c r="G764" s="822"/>
      <c r="H764" s="822">
        <f t="shared" si="12"/>
        <v>699996</v>
      </c>
    </row>
    <row r="765" spans="1:8" ht="23.5" thickBot="1">
      <c r="A765" s="1049"/>
      <c r="B765" s="828" t="s">
        <v>1746</v>
      </c>
      <c r="C765" s="829" t="s">
        <v>1736</v>
      </c>
      <c r="D765" s="825">
        <v>44574</v>
      </c>
      <c r="E765" s="828" t="s">
        <v>1737</v>
      </c>
      <c r="F765" s="830">
        <v>700000</v>
      </c>
      <c r="G765" s="822"/>
      <c r="H765" s="822">
        <f t="shared" si="12"/>
        <v>700000</v>
      </c>
    </row>
    <row r="766" spans="1:8" ht="12.5" thickBot="1">
      <c r="A766" s="1049"/>
      <c r="B766" s="823" t="s">
        <v>1400</v>
      </c>
      <c r="C766" s="824">
        <v>1953</v>
      </c>
      <c r="D766" s="825">
        <v>44637</v>
      </c>
      <c r="E766" s="823" t="s">
        <v>1401</v>
      </c>
      <c r="F766" s="838">
        <v>700000</v>
      </c>
      <c r="G766" s="822"/>
      <c r="H766" s="822">
        <f t="shared" si="12"/>
        <v>700000</v>
      </c>
    </row>
    <row r="767" spans="1:8" ht="23.5" thickBot="1">
      <c r="A767" s="1049"/>
      <c r="B767" s="823" t="s">
        <v>1944</v>
      </c>
      <c r="C767" s="824">
        <v>1166</v>
      </c>
      <c r="D767" s="821">
        <v>44616</v>
      </c>
      <c r="E767" s="823" t="s">
        <v>1945</v>
      </c>
      <c r="F767" s="822">
        <v>700005</v>
      </c>
      <c r="G767" s="822"/>
      <c r="H767" s="822">
        <f t="shared" si="12"/>
        <v>700005</v>
      </c>
    </row>
    <row r="768" spans="1:8" ht="12.5" thickBot="1">
      <c r="A768" s="1049"/>
      <c r="B768" s="826" t="s">
        <v>1541</v>
      </c>
      <c r="C768" s="824">
        <v>2001</v>
      </c>
      <c r="D768" s="821">
        <v>44701</v>
      </c>
      <c r="E768" s="823" t="s">
        <v>2189</v>
      </c>
      <c r="F768" s="822">
        <v>723600</v>
      </c>
      <c r="G768" s="822"/>
      <c r="H768" s="822">
        <f t="shared" si="12"/>
        <v>723600</v>
      </c>
    </row>
    <row r="769" spans="1:8" ht="12.5" thickBot="1">
      <c r="A769" s="1049"/>
      <c r="B769" s="823" t="s">
        <v>1436</v>
      </c>
      <c r="C769" s="824">
        <v>1966</v>
      </c>
      <c r="D769" s="825">
        <v>44656</v>
      </c>
      <c r="E769" s="823" t="s">
        <v>1437</v>
      </c>
      <c r="F769" s="838">
        <v>795000</v>
      </c>
      <c r="G769" s="822"/>
      <c r="H769" s="822">
        <f t="shared" si="12"/>
        <v>795000</v>
      </c>
    </row>
    <row r="770" spans="1:8" ht="12.5" thickBot="1">
      <c r="A770" s="1049"/>
      <c r="B770" s="823" t="s">
        <v>1433</v>
      </c>
      <c r="C770" s="824">
        <v>1967</v>
      </c>
      <c r="D770" s="825">
        <v>44656</v>
      </c>
      <c r="E770" s="823" t="s">
        <v>1424</v>
      </c>
      <c r="F770" s="838">
        <v>799000</v>
      </c>
      <c r="G770" s="822"/>
      <c r="H770" s="822">
        <f t="shared" si="12"/>
        <v>799000</v>
      </c>
    </row>
    <row r="771" spans="1:8" ht="23.5" thickBot="1">
      <c r="A771" s="1049"/>
      <c r="B771" s="828" t="s">
        <v>1933</v>
      </c>
      <c r="C771" s="829" t="s">
        <v>1725</v>
      </c>
      <c r="D771" s="825">
        <v>44545</v>
      </c>
      <c r="E771" s="828" t="s">
        <v>1934</v>
      </c>
      <c r="F771" s="830">
        <v>799575</v>
      </c>
      <c r="G771" s="822"/>
      <c r="H771" s="822">
        <f t="shared" si="12"/>
        <v>799575</v>
      </c>
    </row>
    <row r="772" spans="1:8" ht="12.5" thickBot="1">
      <c r="A772" s="1049"/>
      <c r="B772" s="819" t="s">
        <v>2048</v>
      </c>
      <c r="C772" s="824">
        <v>1051</v>
      </c>
      <c r="D772" s="827">
        <v>44179</v>
      </c>
      <c r="E772" s="819" t="s">
        <v>2049</v>
      </c>
      <c r="F772" s="822">
        <v>800000</v>
      </c>
      <c r="G772" s="822"/>
      <c r="H772" s="822">
        <f t="shared" si="12"/>
        <v>800000</v>
      </c>
    </row>
    <row r="773" spans="1:8" ht="12.5" thickBot="1">
      <c r="A773" s="1049"/>
      <c r="B773" s="823" t="s">
        <v>2132</v>
      </c>
      <c r="C773" s="824"/>
      <c r="D773" s="825">
        <v>44832</v>
      </c>
      <c r="E773" s="823" t="s">
        <v>2133</v>
      </c>
      <c r="F773" s="822">
        <v>832880</v>
      </c>
      <c r="G773" s="822"/>
      <c r="H773" s="822">
        <f t="shared" si="12"/>
        <v>832880</v>
      </c>
    </row>
    <row r="774" spans="1:8" ht="12.5" thickBot="1">
      <c r="A774" s="1049"/>
      <c r="B774" s="823" t="s">
        <v>2115</v>
      </c>
      <c r="C774" s="824"/>
      <c r="D774" s="825">
        <v>43374</v>
      </c>
      <c r="E774" s="823" t="s">
        <v>2116</v>
      </c>
      <c r="F774" s="822">
        <v>838422</v>
      </c>
      <c r="G774" s="822"/>
      <c r="H774" s="822">
        <f t="shared" si="12"/>
        <v>838422</v>
      </c>
    </row>
    <row r="775" spans="1:8" ht="12.5" thickBot="1">
      <c r="A775" s="1049"/>
      <c r="B775" s="823" t="s">
        <v>2260</v>
      </c>
      <c r="C775" s="824">
        <v>1153</v>
      </c>
      <c r="D775" s="821">
        <v>43908</v>
      </c>
      <c r="E775" s="823" t="s">
        <v>2261</v>
      </c>
      <c r="F775" s="822">
        <v>848000</v>
      </c>
      <c r="G775" s="822"/>
      <c r="H775" s="822">
        <f t="shared" si="12"/>
        <v>848000</v>
      </c>
    </row>
    <row r="776" spans="1:8" ht="12.5" thickBot="1">
      <c r="A776" s="1049"/>
      <c r="B776" s="852" t="s">
        <v>2193</v>
      </c>
      <c r="C776" s="829">
        <v>1362</v>
      </c>
      <c r="D776" s="821">
        <v>44425</v>
      </c>
      <c r="E776" s="842" t="s">
        <v>2228</v>
      </c>
      <c r="F776" s="822">
        <v>870000</v>
      </c>
      <c r="G776" s="822"/>
      <c r="H776" s="822">
        <f t="shared" si="12"/>
        <v>870000</v>
      </c>
    </row>
    <row r="777" spans="1:8" ht="12.5" thickBot="1">
      <c r="A777" s="1049"/>
      <c r="B777" s="823" t="s">
        <v>1414</v>
      </c>
      <c r="C777" s="824">
        <v>1298</v>
      </c>
      <c r="D777" s="825">
        <v>44637</v>
      </c>
      <c r="E777" s="823" t="s">
        <v>1415</v>
      </c>
      <c r="F777" s="838">
        <v>873600</v>
      </c>
      <c r="G777" s="822"/>
      <c r="H777" s="822">
        <f t="shared" si="12"/>
        <v>873600</v>
      </c>
    </row>
    <row r="778" spans="1:8" ht="23.5" thickBot="1">
      <c r="A778" s="1049"/>
      <c r="B778" s="823" t="s">
        <v>2270</v>
      </c>
      <c r="C778" s="824">
        <v>1158</v>
      </c>
      <c r="D778" s="821">
        <v>44347</v>
      </c>
      <c r="E778" s="823" t="s">
        <v>2271</v>
      </c>
      <c r="F778" s="822">
        <v>875000</v>
      </c>
      <c r="G778" s="822"/>
      <c r="H778" s="822">
        <f t="shared" si="12"/>
        <v>875000</v>
      </c>
    </row>
    <row r="779" spans="1:8" ht="12.5" thickBot="1">
      <c r="A779" s="1049"/>
      <c r="B779" s="823" t="s">
        <v>1425</v>
      </c>
      <c r="C779" s="824">
        <v>1296</v>
      </c>
      <c r="D779" s="825">
        <v>44637</v>
      </c>
      <c r="E779" s="823" t="s">
        <v>1426</v>
      </c>
      <c r="F779" s="838">
        <v>900000</v>
      </c>
      <c r="G779" s="822"/>
      <c r="H779" s="822">
        <f t="shared" si="12"/>
        <v>900000</v>
      </c>
    </row>
    <row r="780" spans="1:8" ht="12.5" thickBot="1">
      <c r="A780" s="1049"/>
      <c r="B780" s="852" t="s">
        <v>2226</v>
      </c>
      <c r="C780" s="829">
        <v>1315</v>
      </c>
      <c r="D780" s="821">
        <v>44341</v>
      </c>
      <c r="E780" s="828" t="s">
        <v>2227</v>
      </c>
      <c r="F780" s="822">
        <v>900000</v>
      </c>
      <c r="G780" s="822"/>
      <c r="H780" s="822">
        <f t="shared" si="12"/>
        <v>900000</v>
      </c>
    </row>
    <row r="781" spans="1:8" ht="12.5" thickBot="1">
      <c r="A781" s="1049"/>
      <c r="B781" s="826" t="s">
        <v>1541</v>
      </c>
      <c r="C781" s="824">
        <v>2015</v>
      </c>
      <c r="D781" s="821">
        <v>44720</v>
      </c>
      <c r="E781" s="823" t="s">
        <v>2189</v>
      </c>
      <c r="F781" s="822">
        <v>903000</v>
      </c>
      <c r="G781" s="822"/>
      <c r="H781" s="822">
        <f t="shared" si="12"/>
        <v>903000</v>
      </c>
    </row>
    <row r="782" spans="1:8" ht="12.5" thickBot="1">
      <c r="A782" s="1049"/>
      <c r="B782" s="826" t="s">
        <v>2196</v>
      </c>
      <c r="C782" s="824">
        <v>2005</v>
      </c>
      <c r="D782" s="821">
        <v>44562</v>
      </c>
      <c r="E782" s="823" t="s">
        <v>2189</v>
      </c>
      <c r="F782" s="822">
        <v>910000</v>
      </c>
      <c r="G782" s="822"/>
      <c r="H782" s="822">
        <f t="shared" si="12"/>
        <v>910000</v>
      </c>
    </row>
    <row r="783" spans="1:8" ht="23.5" thickBot="1">
      <c r="A783" s="1049"/>
      <c r="B783" s="826" t="s">
        <v>2086</v>
      </c>
      <c r="C783" s="824">
        <v>1812</v>
      </c>
      <c r="D783" s="827">
        <v>44546</v>
      </c>
      <c r="E783" s="823" t="s">
        <v>2087</v>
      </c>
      <c r="F783" s="822">
        <v>929280</v>
      </c>
      <c r="G783" s="822"/>
      <c r="H783" s="822">
        <f t="shared" si="12"/>
        <v>929280</v>
      </c>
    </row>
    <row r="784" spans="1:8" ht="12.5" thickBot="1">
      <c r="A784" s="1049"/>
      <c r="B784" s="819" t="s">
        <v>2041</v>
      </c>
      <c r="C784" s="824">
        <v>1987</v>
      </c>
      <c r="D784" s="827">
        <v>43861</v>
      </c>
      <c r="E784" s="819" t="s">
        <v>2042</v>
      </c>
      <c r="F784" s="822">
        <v>930000</v>
      </c>
      <c r="G784" s="822"/>
      <c r="H784" s="822">
        <f t="shared" si="12"/>
        <v>930000</v>
      </c>
    </row>
    <row r="785" spans="1:8" ht="12.5" thickBot="1">
      <c r="A785" s="1049"/>
      <c r="B785" s="852" t="s">
        <v>2193</v>
      </c>
      <c r="C785" s="829">
        <v>1359</v>
      </c>
      <c r="D785" s="821">
        <v>44357</v>
      </c>
      <c r="E785" s="842" t="s">
        <v>2228</v>
      </c>
      <c r="F785" s="822">
        <v>940000</v>
      </c>
      <c r="G785" s="822"/>
      <c r="H785" s="822">
        <f t="shared" si="12"/>
        <v>940000</v>
      </c>
    </row>
    <row r="786" spans="1:8" ht="12.5" thickBot="1">
      <c r="A786" s="1049"/>
      <c r="B786" s="852" t="s">
        <v>2212</v>
      </c>
      <c r="C786" s="829">
        <v>1369</v>
      </c>
      <c r="D786" s="821">
        <v>44496</v>
      </c>
      <c r="E786" s="842" t="s">
        <v>2228</v>
      </c>
      <c r="F786" s="822">
        <v>940000</v>
      </c>
      <c r="G786" s="822"/>
      <c r="H786" s="822">
        <f t="shared" si="12"/>
        <v>940000</v>
      </c>
    </row>
    <row r="787" spans="1:8" ht="12.5" thickBot="1">
      <c r="A787" s="1049"/>
      <c r="B787" s="852" t="s">
        <v>2193</v>
      </c>
      <c r="C787" s="829">
        <v>1359</v>
      </c>
      <c r="D787" s="821">
        <v>44357</v>
      </c>
      <c r="E787" s="842" t="s">
        <v>2228</v>
      </c>
      <c r="F787" s="822">
        <v>945000</v>
      </c>
      <c r="G787" s="822"/>
      <c r="H787" s="822">
        <f t="shared" si="12"/>
        <v>945000</v>
      </c>
    </row>
    <row r="788" spans="1:8" ht="12.5" thickBot="1">
      <c r="A788" s="1049"/>
      <c r="B788" s="826" t="s">
        <v>1541</v>
      </c>
      <c r="C788" s="824">
        <v>2012</v>
      </c>
      <c r="D788" s="821">
        <v>44575</v>
      </c>
      <c r="E788" s="823" t="s">
        <v>2189</v>
      </c>
      <c r="F788" s="822">
        <v>945400</v>
      </c>
      <c r="G788" s="822"/>
      <c r="H788" s="822">
        <f t="shared" si="12"/>
        <v>945400</v>
      </c>
    </row>
    <row r="789" spans="1:8" ht="12.5" thickBot="1">
      <c r="A789" s="1049"/>
      <c r="B789" s="828" t="s">
        <v>2212</v>
      </c>
      <c r="C789" s="829">
        <v>1385</v>
      </c>
      <c r="D789" s="821">
        <v>44206</v>
      </c>
      <c r="E789" s="828" t="s">
        <v>2040</v>
      </c>
      <c r="F789" s="822">
        <v>947500</v>
      </c>
      <c r="G789" s="822"/>
      <c r="H789" s="822">
        <f t="shared" si="12"/>
        <v>947500</v>
      </c>
    </row>
    <row r="790" spans="1:8" ht="12.5" thickBot="1">
      <c r="A790" s="1049"/>
      <c r="B790" s="823" t="s">
        <v>1404</v>
      </c>
      <c r="C790" s="824">
        <v>1295</v>
      </c>
      <c r="D790" s="825">
        <v>44637</v>
      </c>
      <c r="E790" s="823" t="s">
        <v>1405</v>
      </c>
      <c r="F790" s="838">
        <v>950556</v>
      </c>
      <c r="G790" s="822"/>
      <c r="H790" s="822">
        <f t="shared" si="12"/>
        <v>950556</v>
      </c>
    </row>
    <row r="791" spans="1:8" ht="12.5" thickBot="1">
      <c r="A791" s="1049"/>
      <c r="B791" s="852" t="s">
        <v>2247</v>
      </c>
      <c r="C791" s="829">
        <v>229</v>
      </c>
      <c r="D791" s="821">
        <v>44671</v>
      </c>
      <c r="E791" s="842" t="s">
        <v>2248</v>
      </c>
      <c r="F791" s="822">
        <v>960000</v>
      </c>
      <c r="G791" s="822"/>
      <c r="H791" s="822">
        <f t="shared" si="12"/>
        <v>960000</v>
      </c>
    </row>
    <row r="792" spans="1:8" ht="23.5" thickBot="1">
      <c r="A792" s="1049"/>
      <c r="B792" s="839" t="s">
        <v>1223</v>
      </c>
      <c r="C792" s="820">
        <v>1239</v>
      </c>
      <c r="D792" s="827">
        <v>44389</v>
      </c>
      <c r="E792" s="819" t="s">
        <v>1224</v>
      </c>
      <c r="F792" s="830">
        <v>972000</v>
      </c>
      <c r="G792" s="822"/>
      <c r="H792" s="822">
        <f t="shared" si="12"/>
        <v>972000</v>
      </c>
    </row>
    <row r="793" spans="1:8" ht="23.5" thickBot="1">
      <c r="A793" s="1049"/>
      <c r="B793" s="839" t="s">
        <v>1223</v>
      </c>
      <c r="C793" s="820">
        <v>1243</v>
      </c>
      <c r="D793" s="827">
        <v>44451</v>
      </c>
      <c r="E793" s="819" t="s">
        <v>1232</v>
      </c>
      <c r="F793" s="830">
        <v>972000</v>
      </c>
      <c r="G793" s="822"/>
      <c r="H793" s="822">
        <f t="shared" si="12"/>
        <v>972000</v>
      </c>
    </row>
    <row r="794" spans="1:8" ht="12.5" thickBot="1">
      <c r="A794" s="1049"/>
      <c r="B794" s="852" t="s">
        <v>2233</v>
      </c>
      <c r="C794" s="829"/>
      <c r="D794" s="821">
        <v>44602</v>
      </c>
      <c r="E794" s="842" t="s">
        <v>2234</v>
      </c>
      <c r="F794" s="822">
        <v>996303</v>
      </c>
      <c r="G794" s="822">
        <v>996303</v>
      </c>
      <c r="H794" s="822">
        <f t="shared" si="12"/>
        <v>0</v>
      </c>
    </row>
    <row r="795" spans="1:8" ht="23.5" thickBot="1">
      <c r="A795" s="1049"/>
      <c r="B795" s="839" t="s">
        <v>1226</v>
      </c>
      <c r="C795" s="820">
        <v>1809</v>
      </c>
      <c r="D795" s="827">
        <v>44544</v>
      </c>
      <c r="E795" s="819" t="s">
        <v>1235</v>
      </c>
      <c r="F795" s="830">
        <v>999000</v>
      </c>
      <c r="G795" s="822"/>
      <c r="H795" s="822">
        <f t="shared" si="12"/>
        <v>999000</v>
      </c>
    </row>
    <row r="796" spans="1:8" ht="23.5" thickBot="1">
      <c r="A796" s="1049"/>
      <c r="B796" s="819" t="s">
        <v>1218</v>
      </c>
      <c r="C796" s="820">
        <v>650</v>
      </c>
      <c r="D796" s="827">
        <v>44280</v>
      </c>
      <c r="E796" s="819" t="s">
        <v>1219</v>
      </c>
      <c r="F796" s="830">
        <v>999800</v>
      </c>
      <c r="G796" s="822"/>
      <c r="H796" s="822">
        <f t="shared" si="12"/>
        <v>999800</v>
      </c>
    </row>
    <row r="797" spans="1:8" ht="12.5" thickBot="1">
      <c r="A797" s="1049"/>
      <c r="B797" s="823" t="s">
        <v>1406</v>
      </c>
      <c r="C797" s="824">
        <v>1954</v>
      </c>
      <c r="D797" s="825">
        <v>44637</v>
      </c>
      <c r="E797" s="823" t="s">
        <v>1407</v>
      </c>
      <c r="F797" s="838">
        <v>999996</v>
      </c>
      <c r="G797" s="837"/>
      <c r="H797" s="822">
        <f t="shared" si="12"/>
        <v>999996</v>
      </c>
    </row>
    <row r="798" spans="1:8" ht="12.5" thickBot="1">
      <c r="A798" s="1049"/>
      <c r="B798" s="819" t="s">
        <v>2414</v>
      </c>
      <c r="C798" s="820">
        <v>1439</v>
      </c>
      <c r="D798" s="821">
        <v>44835</v>
      </c>
      <c r="E798" s="819" t="s">
        <v>2345</v>
      </c>
      <c r="F798" s="822">
        <v>1000000</v>
      </c>
      <c r="G798" s="822"/>
      <c r="H798" s="822">
        <f t="shared" si="12"/>
        <v>1000000</v>
      </c>
    </row>
    <row r="799" spans="1:8" ht="12.5" thickBot="1">
      <c r="A799" s="1049"/>
      <c r="B799" s="823" t="s">
        <v>1416</v>
      </c>
      <c r="C799" s="824">
        <v>1952</v>
      </c>
      <c r="D799" s="825">
        <v>44637</v>
      </c>
      <c r="E799" s="823" t="s">
        <v>1417</v>
      </c>
      <c r="F799" s="838">
        <v>1020000</v>
      </c>
      <c r="G799" s="822"/>
      <c r="H799" s="822">
        <f t="shared" si="12"/>
        <v>1020000</v>
      </c>
    </row>
    <row r="800" spans="1:8" ht="12.5" thickBot="1">
      <c r="A800" s="1049"/>
      <c r="B800" s="823" t="s">
        <v>1420</v>
      </c>
      <c r="C800" s="824">
        <v>1951</v>
      </c>
      <c r="D800" s="825">
        <v>44637</v>
      </c>
      <c r="E800" s="823" t="s">
        <v>1422</v>
      </c>
      <c r="F800" s="838">
        <v>1050000</v>
      </c>
      <c r="G800" s="822"/>
      <c r="H800" s="822">
        <f t="shared" si="12"/>
        <v>1050000</v>
      </c>
    </row>
    <row r="801" spans="1:8" ht="23.5" thickBot="1">
      <c r="A801" s="1049"/>
      <c r="B801" s="839" t="s">
        <v>1214</v>
      </c>
      <c r="C801" s="820">
        <v>1238</v>
      </c>
      <c r="D801" s="827">
        <v>44389</v>
      </c>
      <c r="E801" s="819" t="s">
        <v>1225</v>
      </c>
      <c r="F801" s="830">
        <v>1071000</v>
      </c>
      <c r="G801" s="822"/>
      <c r="H801" s="822">
        <f t="shared" si="12"/>
        <v>1071000</v>
      </c>
    </row>
    <row r="802" spans="1:8" ht="12.5" thickBot="1">
      <c r="A802" s="1049"/>
      <c r="B802" s="826" t="s">
        <v>1214</v>
      </c>
      <c r="C802" s="824">
        <v>605</v>
      </c>
      <c r="D802" s="827">
        <v>44115</v>
      </c>
      <c r="E802" s="823" t="s">
        <v>2065</v>
      </c>
      <c r="F802" s="822">
        <v>1100000</v>
      </c>
      <c r="G802" s="822"/>
      <c r="H802" s="822">
        <f t="shared" si="12"/>
        <v>1100000</v>
      </c>
    </row>
    <row r="803" spans="1:8" ht="23.5" thickBot="1">
      <c r="A803" s="1049"/>
      <c r="B803" s="828" t="s">
        <v>1927</v>
      </c>
      <c r="C803" s="829" t="s">
        <v>1759</v>
      </c>
      <c r="D803" s="825">
        <v>44381</v>
      </c>
      <c r="E803" s="828" t="s">
        <v>1928</v>
      </c>
      <c r="F803" s="830">
        <v>1199000</v>
      </c>
      <c r="G803" s="822"/>
      <c r="H803" s="822">
        <f t="shared" si="12"/>
        <v>1199000</v>
      </c>
    </row>
    <row r="804" spans="1:8" ht="23.5" thickBot="1">
      <c r="A804" s="1049"/>
      <c r="B804" s="826" t="s">
        <v>2072</v>
      </c>
      <c r="C804" s="824">
        <v>1236</v>
      </c>
      <c r="D804" s="827">
        <v>44389</v>
      </c>
      <c r="E804" s="823" t="s">
        <v>2083</v>
      </c>
      <c r="F804" s="822">
        <v>1200000</v>
      </c>
      <c r="G804" s="822"/>
      <c r="H804" s="822">
        <f t="shared" si="12"/>
        <v>1200000</v>
      </c>
    </row>
    <row r="805" spans="1:8" ht="12.5" thickBot="1">
      <c r="A805" s="1049"/>
      <c r="B805" s="823" t="s">
        <v>2170</v>
      </c>
      <c r="C805" s="824">
        <v>956</v>
      </c>
      <c r="D805" s="825">
        <v>44579</v>
      </c>
      <c r="E805" s="823" t="s">
        <v>2171</v>
      </c>
      <c r="F805" s="822">
        <v>1200000</v>
      </c>
      <c r="G805" s="822"/>
      <c r="H805" s="822">
        <f t="shared" si="12"/>
        <v>1200000</v>
      </c>
    </row>
    <row r="806" spans="1:8" ht="12.5" thickBot="1">
      <c r="A806" s="1049"/>
      <c r="B806" s="826" t="s">
        <v>2072</v>
      </c>
      <c r="C806" s="824">
        <v>1817</v>
      </c>
      <c r="D806" s="827">
        <v>44550</v>
      </c>
      <c r="E806" s="823" t="s">
        <v>2065</v>
      </c>
      <c r="F806" s="822">
        <v>1242500</v>
      </c>
      <c r="G806" s="822"/>
      <c r="H806" s="822">
        <f t="shared" si="12"/>
        <v>1242500</v>
      </c>
    </row>
    <row r="807" spans="1:8" ht="12.5" thickBot="1">
      <c r="A807" s="1049"/>
      <c r="B807" s="823" t="s">
        <v>1431</v>
      </c>
      <c r="C807" s="824">
        <v>1963</v>
      </c>
      <c r="D807" s="825">
        <v>44656</v>
      </c>
      <c r="E807" s="823" t="s">
        <v>1432</v>
      </c>
      <c r="F807" s="838">
        <v>1250000</v>
      </c>
      <c r="G807" s="822"/>
      <c r="H807" s="822">
        <f t="shared" si="12"/>
        <v>1250000</v>
      </c>
    </row>
    <row r="808" spans="1:8" ht="12.5" thickBot="1">
      <c r="A808" s="1049"/>
      <c r="B808" s="823" t="s">
        <v>1410</v>
      </c>
      <c r="C808" s="824">
        <v>1297</v>
      </c>
      <c r="D808" s="825">
        <v>44637</v>
      </c>
      <c r="E808" s="823" t="s">
        <v>1411</v>
      </c>
      <c r="F808" s="838">
        <v>1260000</v>
      </c>
      <c r="G808" s="822"/>
      <c r="H808" s="822">
        <f t="shared" si="12"/>
        <v>1260000</v>
      </c>
    </row>
    <row r="809" spans="1:8" ht="23.5" thickBot="1">
      <c r="A809" s="1049"/>
      <c r="B809" s="839" t="s">
        <v>1226</v>
      </c>
      <c r="C809" s="820">
        <v>1230</v>
      </c>
      <c r="D809" s="827">
        <v>44389</v>
      </c>
      <c r="E809" s="819" t="s">
        <v>1227</v>
      </c>
      <c r="F809" s="830">
        <v>1285500</v>
      </c>
      <c r="G809" s="822"/>
      <c r="H809" s="822">
        <f t="shared" si="12"/>
        <v>1285500</v>
      </c>
    </row>
    <row r="810" spans="1:8" ht="12.5" thickBot="1">
      <c r="A810" s="1049"/>
      <c r="B810" s="852" t="s">
        <v>2001</v>
      </c>
      <c r="C810" s="829">
        <v>276</v>
      </c>
      <c r="D810" s="821">
        <v>44418</v>
      </c>
      <c r="E810" s="842" t="s">
        <v>2228</v>
      </c>
      <c r="F810" s="822">
        <v>1290000</v>
      </c>
      <c r="G810" s="822"/>
      <c r="H810" s="822">
        <f t="shared" si="12"/>
        <v>1290000</v>
      </c>
    </row>
    <row r="811" spans="1:8" ht="23.5" thickBot="1">
      <c r="A811" s="1049"/>
      <c r="B811" s="823" t="s">
        <v>1329</v>
      </c>
      <c r="C811" s="824">
        <v>2486</v>
      </c>
      <c r="D811" s="831">
        <v>44585</v>
      </c>
      <c r="E811" s="823" t="s">
        <v>1356</v>
      </c>
      <c r="F811" s="822">
        <v>1298955</v>
      </c>
      <c r="G811" s="822"/>
      <c r="H811" s="822">
        <f t="shared" si="12"/>
        <v>1298955</v>
      </c>
    </row>
    <row r="812" spans="1:8" ht="12.5" thickBot="1">
      <c r="A812" s="1049"/>
      <c r="B812" s="819" t="s">
        <v>1999</v>
      </c>
      <c r="C812" s="820">
        <v>1071</v>
      </c>
      <c r="D812" s="821">
        <v>44301</v>
      </c>
      <c r="E812" s="819" t="s">
        <v>2345</v>
      </c>
      <c r="F812" s="822">
        <v>1300000</v>
      </c>
      <c r="G812" s="822"/>
      <c r="H812" s="822">
        <f t="shared" si="12"/>
        <v>1300000</v>
      </c>
    </row>
    <row r="813" spans="1:8" ht="12.5" thickBot="1">
      <c r="A813" s="1049"/>
      <c r="B813" s="819" t="s">
        <v>2433</v>
      </c>
      <c r="C813" s="820"/>
      <c r="D813" s="821">
        <v>44277</v>
      </c>
      <c r="E813" s="819" t="s">
        <v>2434</v>
      </c>
      <c r="F813" s="830">
        <v>1360000</v>
      </c>
      <c r="G813" s="822"/>
      <c r="H813" s="822">
        <f t="shared" si="12"/>
        <v>1360000</v>
      </c>
    </row>
    <row r="814" spans="1:8" ht="12.5" thickBot="1">
      <c r="A814" s="1049"/>
      <c r="B814" s="819" t="s">
        <v>2302</v>
      </c>
      <c r="C814" s="820">
        <v>1764</v>
      </c>
      <c r="D814" s="821">
        <v>44581</v>
      </c>
      <c r="E814" s="819" t="s">
        <v>2345</v>
      </c>
      <c r="F814" s="822">
        <v>1375000</v>
      </c>
      <c r="G814" s="822"/>
      <c r="H814" s="822">
        <f t="shared" ref="H814:H877" si="13">F814-G814</f>
        <v>1375000</v>
      </c>
    </row>
    <row r="815" spans="1:8" ht="12.5" thickBot="1">
      <c r="A815" s="1049"/>
      <c r="B815" s="823" t="s">
        <v>1423</v>
      </c>
      <c r="C815" s="824">
        <v>1294</v>
      </c>
      <c r="D815" s="825">
        <v>44637</v>
      </c>
      <c r="E815" s="823" t="s">
        <v>1424</v>
      </c>
      <c r="F815" s="838">
        <v>1380000</v>
      </c>
      <c r="G815" s="822"/>
      <c r="H815" s="822">
        <f t="shared" si="13"/>
        <v>1380000</v>
      </c>
    </row>
    <row r="816" spans="1:8" ht="12.5" thickBot="1">
      <c r="A816" s="1049"/>
      <c r="B816" s="823" t="s">
        <v>1427</v>
      </c>
      <c r="C816" s="824">
        <v>1969</v>
      </c>
      <c r="D816" s="825">
        <v>44656</v>
      </c>
      <c r="E816" s="823" t="s">
        <v>1428</v>
      </c>
      <c r="F816" s="838">
        <v>1392000</v>
      </c>
      <c r="G816" s="822"/>
      <c r="H816" s="822">
        <f t="shared" si="13"/>
        <v>1392000</v>
      </c>
    </row>
    <row r="817" spans="1:8" ht="12.5" thickBot="1">
      <c r="A817" s="1049"/>
      <c r="B817" s="823" t="s">
        <v>1402</v>
      </c>
      <c r="C817" s="824">
        <v>1293</v>
      </c>
      <c r="D817" s="825">
        <v>44637</v>
      </c>
      <c r="E817" s="823" t="s">
        <v>1403</v>
      </c>
      <c r="F817" s="838">
        <v>1393656</v>
      </c>
      <c r="G817" s="822"/>
      <c r="H817" s="822">
        <f t="shared" si="13"/>
        <v>1393656</v>
      </c>
    </row>
    <row r="818" spans="1:8" ht="12.5" thickBot="1">
      <c r="A818" s="1049"/>
      <c r="B818" s="823" t="s">
        <v>2119</v>
      </c>
      <c r="C818" s="824">
        <v>2209</v>
      </c>
      <c r="D818" s="825">
        <v>44182</v>
      </c>
      <c r="E818" s="823" t="s">
        <v>2120</v>
      </c>
      <c r="F818" s="822">
        <v>1450856</v>
      </c>
      <c r="G818" s="822"/>
      <c r="H818" s="822">
        <f t="shared" si="13"/>
        <v>1450856</v>
      </c>
    </row>
    <row r="819" spans="1:8" ht="23.5" thickBot="1">
      <c r="A819" s="1049"/>
      <c r="B819" s="828" t="s">
        <v>1746</v>
      </c>
      <c r="C819" s="829" t="s">
        <v>1736</v>
      </c>
      <c r="D819" s="825">
        <v>44409</v>
      </c>
      <c r="E819" s="828" t="s">
        <v>1737</v>
      </c>
      <c r="F819" s="830">
        <v>1482600</v>
      </c>
      <c r="G819" s="822"/>
      <c r="H819" s="822">
        <f t="shared" si="13"/>
        <v>1482600</v>
      </c>
    </row>
    <row r="820" spans="1:8" ht="23.5" thickBot="1">
      <c r="A820" s="1049"/>
      <c r="B820" s="823" t="s">
        <v>2254</v>
      </c>
      <c r="C820" s="824">
        <v>1917</v>
      </c>
      <c r="D820" s="821">
        <v>42138</v>
      </c>
      <c r="E820" s="823" t="s">
        <v>2255</v>
      </c>
      <c r="F820" s="822">
        <v>1490000</v>
      </c>
      <c r="G820" s="822"/>
      <c r="H820" s="822">
        <f t="shared" si="13"/>
        <v>1490000</v>
      </c>
    </row>
    <row r="821" spans="1:8" ht="23.5" thickBot="1">
      <c r="A821" s="1049"/>
      <c r="B821" s="823" t="s">
        <v>1329</v>
      </c>
      <c r="C821" s="824">
        <v>2468</v>
      </c>
      <c r="D821" s="831">
        <v>44217</v>
      </c>
      <c r="E821" s="823" t="s">
        <v>1330</v>
      </c>
      <c r="F821" s="822">
        <v>1492122</v>
      </c>
      <c r="G821" s="822"/>
      <c r="H821" s="822">
        <f t="shared" si="13"/>
        <v>1492122</v>
      </c>
    </row>
    <row r="822" spans="1:8" ht="12.5" thickBot="1">
      <c r="A822" s="1049"/>
      <c r="B822" s="823" t="s">
        <v>2281</v>
      </c>
      <c r="C822" s="824">
        <v>1168</v>
      </c>
      <c r="D822" s="821">
        <v>44595</v>
      </c>
      <c r="E822" s="823" t="s">
        <v>2282</v>
      </c>
      <c r="F822" s="822">
        <v>1500000</v>
      </c>
      <c r="G822" s="822"/>
      <c r="H822" s="822">
        <f t="shared" si="13"/>
        <v>1500000</v>
      </c>
    </row>
    <row r="823" spans="1:8" ht="12.5" thickBot="1">
      <c r="A823" s="1049"/>
      <c r="B823" s="823" t="s">
        <v>1504</v>
      </c>
      <c r="C823" s="824"/>
      <c r="D823" s="825">
        <v>44671</v>
      </c>
      <c r="E823" s="823" t="s">
        <v>2175</v>
      </c>
      <c r="F823" s="822">
        <v>1500000</v>
      </c>
      <c r="G823" s="822"/>
      <c r="H823" s="822">
        <f t="shared" si="13"/>
        <v>1500000</v>
      </c>
    </row>
    <row r="824" spans="1:8" ht="35" thickBot="1">
      <c r="A824" s="1049"/>
      <c r="B824" s="826" t="s">
        <v>1502</v>
      </c>
      <c r="C824" s="824"/>
      <c r="D824" s="825">
        <v>43640</v>
      </c>
      <c r="E824" s="823" t="s">
        <v>1503</v>
      </c>
      <c r="F824" s="822">
        <v>1513150</v>
      </c>
      <c r="G824" s="822"/>
      <c r="H824" s="822">
        <f t="shared" si="13"/>
        <v>1513150</v>
      </c>
    </row>
    <row r="825" spans="1:8" ht="12.5" thickBot="1">
      <c r="A825" s="1049"/>
      <c r="B825" s="826" t="s">
        <v>2138</v>
      </c>
      <c r="C825" s="824" t="s">
        <v>2139</v>
      </c>
      <c r="D825" s="826" t="s">
        <v>2140</v>
      </c>
      <c r="E825" s="823" t="s">
        <v>71</v>
      </c>
      <c r="F825" s="822">
        <v>1522636</v>
      </c>
      <c r="G825" s="822"/>
      <c r="H825" s="822">
        <f t="shared" si="13"/>
        <v>1522636</v>
      </c>
    </row>
    <row r="826" spans="1:8" ht="12.5" thickBot="1">
      <c r="A826" s="1049"/>
      <c r="B826" s="852" t="s">
        <v>1504</v>
      </c>
      <c r="C826" s="829"/>
      <c r="D826" s="821">
        <v>44630</v>
      </c>
      <c r="E826" s="842" t="s">
        <v>2234</v>
      </c>
      <c r="F826" s="822">
        <v>1559560</v>
      </c>
      <c r="G826" s="822"/>
      <c r="H826" s="822">
        <f t="shared" si="13"/>
        <v>1559560</v>
      </c>
    </row>
    <row r="827" spans="1:8" ht="12.5" thickBot="1">
      <c r="A827" s="1049"/>
      <c r="B827" s="826" t="s">
        <v>1223</v>
      </c>
      <c r="C827" s="824">
        <v>1207</v>
      </c>
      <c r="D827" s="827">
        <v>44299</v>
      </c>
      <c r="E827" s="823" t="s">
        <v>1240</v>
      </c>
      <c r="F827" s="822">
        <v>1600000</v>
      </c>
      <c r="G827" s="822"/>
      <c r="H827" s="822">
        <f t="shared" si="13"/>
        <v>1600000</v>
      </c>
    </row>
    <row r="828" spans="1:8" ht="12.5" thickBot="1">
      <c r="A828" s="1049"/>
      <c r="B828" s="819" t="s">
        <v>1999</v>
      </c>
      <c r="C828" s="820">
        <v>1763</v>
      </c>
      <c r="D828" s="821">
        <v>44581</v>
      </c>
      <c r="E828" s="819" t="s">
        <v>2345</v>
      </c>
      <c r="F828" s="822">
        <v>1680000</v>
      </c>
      <c r="G828" s="822"/>
      <c r="H828" s="822">
        <f t="shared" si="13"/>
        <v>1680000</v>
      </c>
    </row>
    <row r="829" spans="1:8" ht="12.5" thickBot="1">
      <c r="A829" s="1049"/>
      <c r="B829" s="852" t="s">
        <v>2075</v>
      </c>
      <c r="C829" s="829">
        <v>1384</v>
      </c>
      <c r="D829" s="821">
        <v>44547</v>
      </c>
      <c r="E829" s="842" t="s">
        <v>2228</v>
      </c>
      <c r="F829" s="822">
        <v>1762500</v>
      </c>
      <c r="G829" s="822"/>
      <c r="H829" s="822">
        <f t="shared" si="13"/>
        <v>1762500</v>
      </c>
    </row>
    <row r="830" spans="1:8" ht="23.5" thickBot="1">
      <c r="A830" s="1049"/>
      <c r="B830" s="819" t="s">
        <v>1686</v>
      </c>
      <c r="C830" s="820">
        <v>1829</v>
      </c>
      <c r="D830" s="825">
        <v>43977</v>
      </c>
      <c r="E830" s="819" t="s">
        <v>1687</v>
      </c>
      <c r="F830" s="830">
        <v>1800000</v>
      </c>
      <c r="G830" s="822"/>
      <c r="H830" s="822">
        <f t="shared" si="13"/>
        <v>1800000</v>
      </c>
    </row>
    <row r="831" spans="1:8" ht="12.5" thickBot="1">
      <c r="A831" s="1049"/>
      <c r="B831" s="826" t="s">
        <v>1205</v>
      </c>
      <c r="C831" s="824"/>
      <c r="D831" s="827">
        <v>44599</v>
      </c>
      <c r="E831" s="823" t="s">
        <v>1199</v>
      </c>
      <c r="F831" s="822">
        <v>1800000</v>
      </c>
      <c r="G831" s="822"/>
      <c r="H831" s="822">
        <f t="shared" si="13"/>
        <v>1800000</v>
      </c>
    </row>
    <row r="832" spans="1:8" ht="23.5" thickBot="1">
      <c r="A832" s="1049"/>
      <c r="B832" s="828" t="s">
        <v>1861</v>
      </c>
      <c r="C832" s="829" t="s">
        <v>1862</v>
      </c>
      <c r="D832" s="825">
        <v>44152</v>
      </c>
      <c r="E832" s="828" t="s">
        <v>1863</v>
      </c>
      <c r="F832" s="830">
        <v>1801250</v>
      </c>
      <c r="G832" s="822"/>
      <c r="H832" s="822">
        <f t="shared" si="13"/>
        <v>1801250</v>
      </c>
    </row>
    <row r="833" spans="1:8" ht="12.5" thickBot="1">
      <c r="A833" s="1049"/>
      <c r="B833" s="852" t="s">
        <v>2231</v>
      </c>
      <c r="C833" s="829">
        <v>220</v>
      </c>
      <c r="D833" s="821">
        <v>44656</v>
      </c>
      <c r="E833" s="842" t="s">
        <v>2228</v>
      </c>
      <c r="F833" s="822">
        <v>1812000</v>
      </c>
      <c r="G833" s="822"/>
      <c r="H833" s="822">
        <f t="shared" si="13"/>
        <v>1812000</v>
      </c>
    </row>
    <row r="834" spans="1:8" ht="12.5" thickBot="1">
      <c r="A834" s="1049"/>
      <c r="B834" s="852" t="s">
        <v>1217</v>
      </c>
      <c r="C834" s="829">
        <v>1121</v>
      </c>
      <c r="D834" s="821">
        <v>44579</v>
      </c>
      <c r="E834" s="828" t="s">
        <v>2239</v>
      </c>
      <c r="F834" s="822">
        <v>1850000</v>
      </c>
      <c r="G834" s="822"/>
      <c r="H834" s="822">
        <f t="shared" si="13"/>
        <v>1850000</v>
      </c>
    </row>
    <row r="835" spans="1:8" ht="23.5" thickBot="1">
      <c r="A835" s="1049"/>
      <c r="B835" s="828" t="s">
        <v>1735</v>
      </c>
      <c r="C835" s="829" t="s">
        <v>1736</v>
      </c>
      <c r="D835" s="825">
        <v>44314</v>
      </c>
      <c r="E835" s="828" t="s">
        <v>1737</v>
      </c>
      <c r="F835" s="830">
        <v>1898000</v>
      </c>
      <c r="G835" s="822"/>
      <c r="H835" s="822">
        <f t="shared" si="13"/>
        <v>1898000</v>
      </c>
    </row>
    <row r="836" spans="1:8" ht="12.5" thickBot="1">
      <c r="A836" s="1049"/>
      <c r="B836" s="823" t="s">
        <v>2106</v>
      </c>
      <c r="C836" s="824">
        <v>18</v>
      </c>
      <c r="D836" s="827">
        <v>44404</v>
      </c>
      <c r="E836" s="823" t="s">
        <v>2107</v>
      </c>
      <c r="F836" s="822">
        <v>1905000</v>
      </c>
      <c r="G836" s="822"/>
      <c r="H836" s="822">
        <f t="shared" si="13"/>
        <v>1905000</v>
      </c>
    </row>
    <row r="837" spans="1:8" ht="23.5" thickBot="1">
      <c r="A837" s="1049"/>
      <c r="B837" s="823" t="s">
        <v>1349</v>
      </c>
      <c r="C837" s="824">
        <v>98</v>
      </c>
      <c r="D837" s="831">
        <v>44506</v>
      </c>
      <c r="E837" s="823" t="s">
        <v>1350</v>
      </c>
      <c r="F837" s="822">
        <v>1945300</v>
      </c>
      <c r="G837" s="822"/>
      <c r="H837" s="822">
        <f t="shared" si="13"/>
        <v>1945300</v>
      </c>
    </row>
    <row r="838" spans="1:8" ht="12.5" thickBot="1">
      <c r="A838" s="1049"/>
      <c r="B838" s="823" t="s">
        <v>2178</v>
      </c>
      <c r="C838" s="824"/>
      <c r="D838" s="825">
        <v>44671</v>
      </c>
      <c r="E838" s="823" t="s">
        <v>2179</v>
      </c>
      <c r="F838" s="822">
        <v>1980000</v>
      </c>
      <c r="G838" s="822"/>
      <c r="H838" s="822">
        <f t="shared" si="13"/>
        <v>1980000</v>
      </c>
    </row>
    <row r="839" spans="1:8" ht="12.5" thickBot="1">
      <c r="A839" s="1049"/>
      <c r="B839" s="826" t="s">
        <v>1218</v>
      </c>
      <c r="C839" s="824">
        <v>1811</v>
      </c>
      <c r="D839" s="827">
        <v>44546</v>
      </c>
      <c r="E839" s="823" t="s">
        <v>2065</v>
      </c>
      <c r="F839" s="822">
        <v>1982500</v>
      </c>
      <c r="G839" s="822"/>
      <c r="H839" s="822">
        <f t="shared" si="13"/>
        <v>1982500</v>
      </c>
    </row>
    <row r="840" spans="1:8" ht="23.5" thickBot="1">
      <c r="A840" s="1049"/>
      <c r="B840" s="839" t="s">
        <v>1214</v>
      </c>
      <c r="C840" s="820">
        <v>1816</v>
      </c>
      <c r="D840" s="827">
        <v>44547</v>
      </c>
      <c r="E840" s="819" t="s">
        <v>1238</v>
      </c>
      <c r="F840" s="830">
        <v>1992000</v>
      </c>
      <c r="G840" s="822"/>
      <c r="H840" s="822">
        <f t="shared" si="13"/>
        <v>1992000</v>
      </c>
    </row>
    <row r="841" spans="1:8" ht="23.5" thickBot="1">
      <c r="A841" s="1049"/>
      <c r="B841" s="826" t="s">
        <v>1591</v>
      </c>
      <c r="C841" s="824">
        <v>157</v>
      </c>
      <c r="D841" s="825">
        <v>44411</v>
      </c>
      <c r="E841" s="823" t="s">
        <v>1553</v>
      </c>
      <c r="F841" s="822">
        <v>1995000</v>
      </c>
      <c r="G841" s="822"/>
      <c r="H841" s="822">
        <f t="shared" si="13"/>
        <v>1995000</v>
      </c>
    </row>
    <row r="842" spans="1:8" ht="12.5" thickBot="1">
      <c r="A842" s="1049"/>
      <c r="B842" s="823" t="s">
        <v>2141</v>
      </c>
      <c r="C842" s="824"/>
      <c r="D842" s="825">
        <v>43425</v>
      </c>
      <c r="E842" s="823" t="s">
        <v>2142</v>
      </c>
      <c r="F842" s="822">
        <v>1998000</v>
      </c>
      <c r="G842" s="822"/>
      <c r="H842" s="822">
        <f t="shared" si="13"/>
        <v>1998000</v>
      </c>
    </row>
    <row r="843" spans="1:8" ht="12.5" thickBot="1">
      <c r="A843" s="1049"/>
      <c r="B843" s="823" t="s">
        <v>2128</v>
      </c>
      <c r="C843" s="824">
        <v>1972</v>
      </c>
      <c r="D843" s="825">
        <v>44671</v>
      </c>
      <c r="E843" s="823" t="s">
        <v>2129</v>
      </c>
      <c r="F843" s="822">
        <v>1998000</v>
      </c>
      <c r="G843" s="822"/>
      <c r="H843" s="822">
        <f t="shared" si="13"/>
        <v>1998000</v>
      </c>
    </row>
    <row r="844" spans="1:8" ht="12.5" thickBot="1">
      <c r="A844" s="1049"/>
      <c r="B844" s="823" t="s">
        <v>1319</v>
      </c>
      <c r="C844" s="824">
        <v>2268</v>
      </c>
      <c r="D844" s="831">
        <v>44049</v>
      </c>
      <c r="E844" s="823" t="s">
        <v>1320</v>
      </c>
      <c r="F844" s="822">
        <v>2000000</v>
      </c>
      <c r="G844" s="822"/>
      <c r="H844" s="822">
        <f t="shared" si="13"/>
        <v>2000000</v>
      </c>
    </row>
    <row r="845" spans="1:8" ht="12.5" thickBot="1">
      <c r="A845" s="1049"/>
      <c r="B845" s="823" t="s">
        <v>1266</v>
      </c>
      <c r="C845" s="824">
        <v>2288</v>
      </c>
      <c r="D845" s="831">
        <v>43971</v>
      </c>
      <c r="E845" s="823" t="s">
        <v>1309</v>
      </c>
      <c r="F845" s="822">
        <v>2000000</v>
      </c>
      <c r="G845" s="822"/>
      <c r="H845" s="822">
        <f t="shared" si="13"/>
        <v>2000000</v>
      </c>
    </row>
    <row r="846" spans="1:8" ht="23.5" thickBot="1">
      <c r="A846" s="1049"/>
      <c r="B846" s="826" t="s">
        <v>1552</v>
      </c>
      <c r="C846" s="824">
        <v>1855</v>
      </c>
      <c r="D846" s="825">
        <v>43927</v>
      </c>
      <c r="E846" s="823" t="s">
        <v>1553</v>
      </c>
      <c r="F846" s="822">
        <v>2000000</v>
      </c>
      <c r="G846" s="822">
        <v>2000000</v>
      </c>
      <c r="H846" s="822">
        <f t="shared" si="13"/>
        <v>0</v>
      </c>
    </row>
    <row r="847" spans="1:8" ht="35" thickBot="1">
      <c r="A847" s="1049"/>
      <c r="B847" s="826" t="s">
        <v>1504</v>
      </c>
      <c r="C847" s="824">
        <v>1825</v>
      </c>
      <c r="D847" s="827">
        <v>44581</v>
      </c>
      <c r="E847" s="823" t="s">
        <v>2092</v>
      </c>
      <c r="F847" s="822">
        <v>2080800</v>
      </c>
      <c r="G847" s="822"/>
      <c r="H847" s="822">
        <f t="shared" si="13"/>
        <v>2080800</v>
      </c>
    </row>
    <row r="848" spans="1:8" ht="23.5" thickBot="1">
      <c r="A848" s="1049"/>
      <c r="B848" s="819" t="s">
        <v>2028</v>
      </c>
      <c r="C848" s="820" t="s">
        <v>2029</v>
      </c>
      <c r="D848" s="821">
        <v>42523</v>
      </c>
      <c r="E848" s="819" t="s">
        <v>2027</v>
      </c>
      <c r="F848" s="822">
        <v>2100000</v>
      </c>
      <c r="G848" s="822"/>
      <c r="H848" s="822">
        <f t="shared" si="13"/>
        <v>2100000</v>
      </c>
    </row>
    <row r="849" spans="1:8" ht="23.5" thickBot="1">
      <c r="A849" s="1049"/>
      <c r="B849" s="823" t="s">
        <v>1367</v>
      </c>
      <c r="C849" s="824">
        <v>115</v>
      </c>
      <c r="D849" s="831">
        <v>44746</v>
      </c>
      <c r="E849" s="823" t="s">
        <v>1368</v>
      </c>
      <c r="F849" s="822">
        <v>2210000</v>
      </c>
      <c r="G849" s="822"/>
      <c r="H849" s="822">
        <f t="shared" si="13"/>
        <v>2210000</v>
      </c>
    </row>
    <row r="850" spans="1:8" ht="23.5" thickBot="1">
      <c r="A850" s="1049"/>
      <c r="B850" s="828" t="s">
        <v>1272</v>
      </c>
      <c r="C850" s="829" t="s">
        <v>1710</v>
      </c>
      <c r="D850" s="825">
        <v>44172</v>
      </c>
      <c r="E850" s="828" t="s">
        <v>1711</v>
      </c>
      <c r="F850" s="830">
        <v>2234220</v>
      </c>
      <c r="G850" s="822"/>
      <c r="H850" s="822">
        <f t="shared" si="13"/>
        <v>2234220</v>
      </c>
    </row>
    <row r="851" spans="1:8" ht="12.5" thickBot="1">
      <c r="A851" s="1049"/>
      <c r="B851" s="823" t="s">
        <v>1408</v>
      </c>
      <c r="C851" s="824">
        <v>1299</v>
      </c>
      <c r="D851" s="825">
        <v>44637</v>
      </c>
      <c r="E851" s="823" t="s">
        <v>1409</v>
      </c>
      <c r="F851" s="838">
        <v>2280000</v>
      </c>
      <c r="G851" s="822"/>
      <c r="H851" s="822">
        <f t="shared" si="13"/>
        <v>2280000</v>
      </c>
    </row>
    <row r="852" spans="1:8" ht="12.5" thickBot="1">
      <c r="A852" s="1049"/>
      <c r="B852" s="852" t="s">
        <v>2005</v>
      </c>
      <c r="C852" s="829">
        <v>258</v>
      </c>
      <c r="D852" s="821">
        <v>44117</v>
      </c>
      <c r="E852" s="842" t="s">
        <v>2055</v>
      </c>
      <c r="F852" s="822">
        <v>2291600</v>
      </c>
      <c r="G852" s="822"/>
      <c r="H852" s="822">
        <f t="shared" si="13"/>
        <v>2291600</v>
      </c>
    </row>
    <row r="853" spans="1:8" ht="23.5" thickBot="1">
      <c r="A853" s="1049"/>
      <c r="B853" s="823" t="s">
        <v>2285</v>
      </c>
      <c r="C853" s="824">
        <v>343</v>
      </c>
      <c r="D853" s="821">
        <v>44708</v>
      </c>
      <c r="E853" s="823" t="s">
        <v>2286</v>
      </c>
      <c r="F853" s="822">
        <v>2338023</v>
      </c>
      <c r="G853" s="822"/>
      <c r="H853" s="822">
        <f t="shared" si="13"/>
        <v>2338023</v>
      </c>
    </row>
    <row r="854" spans="1:8" ht="23.5" thickBot="1">
      <c r="A854" s="1049"/>
      <c r="B854" s="823" t="s">
        <v>1365</v>
      </c>
      <c r="C854" s="824">
        <v>121</v>
      </c>
      <c r="D854" s="831">
        <v>44746</v>
      </c>
      <c r="E854" s="823" t="s">
        <v>1366</v>
      </c>
      <c r="F854" s="822">
        <v>2365000</v>
      </c>
      <c r="G854" s="822"/>
      <c r="H854" s="822">
        <f t="shared" si="13"/>
        <v>2365000</v>
      </c>
    </row>
    <row r="855" spans="1:8" ht="12.5" thickBot="1">
      <c r="A855" s="1049"/>
      <c r="B855" s="823" t="s">
        <v>1302</v>
      </c>
      <c r="C855" s="824">
        <v>967</v>
      </c>
      <c r="D855" s="831">
        <v>43561</v>
      </c>
      <c r="E855" s="823" t="s">
        <v>1303</v>
      </c>
      <c r="F855" s="822">
        <v>2394474</v>
      </c>
      <c r="G855" s="822"/>
      <c r="H855" s="822">
        <f t="shared" si="13"/>
        <v>2394474</v>
      </c>
    </row>
    <row r="856" spans="1:8" ht="12.5" thickBot="1">
      <c r="A856" s="1049"/>
      <c r="B856" s="826" t="s">
        <v>2193</v>
      </c>
      <c r="C856" s="824">
        <v>765</v>
      </c>
      <c r="D856" s="821">
        <v>44305</v>
      </c>
      <c r="E856" s="823" t="s">
        <v>2189</v>
      </c>
      <c r="F856" s="822">
        <v>2399100</v>
      </c>
      <c r="G856" s="822"/>
      <c r="H856" s="822">
        <f t="shared" si="13"/>
        <v>2399100</v>
      </c>
    </row>
    <row r="857" spans="1:8" ht="12.5" thickBot="1">
      <c r="A857" s="1049"/>
      <c r="B857" s="819" t="s">
        <v>2056</v>
      </c>
      <c r="C857" s="824">
        <v>1611</v>
      </c>
      <c r="D857" s="827">
        <v>44201</v>
      </c>
      <c r="E857" s="819" t="s">
        <v>2057</v>
      </c>
      <c r="F857" s="822">
        <v>2442000</v>
      </c>
      <c r="G857" s="822"/>
      <c r="H857" s="822">
        <f t="shared" si="13"/>
        <v>2442000</v>
      </c>
    </row>
    <row r="858" spans="1:8" ht="23.5" thickBot="1">
      <c r="A858" s="1049"/>
      <c r="B858" s="839" t="s">
        <v>1214</v>
      </c>
      <c r="C858" s="820">
        <v>1237</v>
      </c>
      <c r="D858" s="827">
        <v>44389</v>
      </c>
      <c r="E858" s="819" t="s">
        <v>1228</v>
      </c>
      <c r="F858" s="830">
        <v>2483000</v>
      </c>
      <c r="G858" s="822"/>
      <c r="H858" s="822">
        <f t="shared" si="13"/>
        <v>2483000</v>
      </c>
    </row>
    <row r="859" spans="1:8" ht="23.5" thickBot="1">
      <c r="A859" s="1049"/>
      <c r="B859" s="823" t="s">
        <v>1944</v>
      </c>
      <c r="C859" s="824">
        <v>1169</v>
      </c>
      <c r="D859" s="825">
        <v>44623</v>
      </c>
      <c r="E859" s="823" t="s">
        <v>1945</v>
      </c>
      <c r="F859" s="838">
        <v>2500005</v>
      </c>
      <c r="G859" s="822"/>
      <c r="H859" s="822">
        <f t="shared" si="13"/>
        <v>2500005</v>
      </c>
    </row>
    <row r="860" spans="1:8" ht="12.5" thickBot="1">
      <c r="A860" s="1049"/>
      <c r="B860" s="823" t="s">
        <v>1412</v>
      </c>
      <c r="C860" s="824">
        <v>1291</v>
      </c>
      <c r="D860" s="825">
        <v>44637</v>
      </c>
      <c r="E860" s="823" t="s">
        <v>1413</v>
      </c>
      <c r="F860" s="838">
        <v>2556000</v>
      </c>
      <c r="G860" s="822"/>
      <c r="H860" s="822">
        <f t="shared" si="13"/>
        <v>2556000</v>
      </c>
    </row>
    <row r="861" spans="1:8" ht="12.5" thickBot="1">
      <c r="A861" s="1049"/>
      <c r="B861" s="823" t="s">
        <v>2126</v>
      </c>
      <c r="C861" s="824">
        <v>1956</v>
      </c>
      <c r="D861" s="825">
        <v>44637</v>
      </c>
      <c r="E861" s="823" t="s">
        <v>2127</v>
      </c>
      <c r="F861" s="822">
        <v>2664000</v>
      </c>
      <c r="G861" s="822"/>
      <c r="H861" s="822">
        <f t="shared" si="13"/>
        <v>2664000</v>
      </c>
    </row>
    <row r="862" spans="1:8" ht="12.5" thickBot="1">
      <c r="A862" s="1049"/>
      <c r="B862" s="819" t="s">
        <v>2414</v>
      </c>
      <c r="C862" s="820">
        <v>1436</v>
      </c>
      <c r="D862" s="821">
        <v>44835</v>
      </c>
      <c r="E862" s="819" t="s">
        <v>2345</v>
      </c>
      <c r="F862" s="822">
        <v>2725000</v>
      </c>
      <c r="G862" s="822"/>
      <c r="H862" s="822">
        <f t="shared" si="13"/>
        <v>2725000</v>
      </c>
    </row>
    <row r="863" spans="1:8" ht="12.5" thickBot="1">
      <c r="A863" s="1049"/>
      <c r="B863" s="819" t="s">
        <v>2414</v>
      </c>
      <c r="C863" s="820">
        <v>1437</v>
      </c>
      <c r="D863" s="821">
        <v>44835</v>
      </c>
      <c r="E863" s="819" t="s">
        <v>2345</v>
      </c>
      <c r="F863" s="822">
        <v>2725000</v>
      </c>
      <c r="G863" s="822"/>
      <c r="H863" s="822">
        <f t="shared" si="13"/>
        <v>2725000</v>
      </c>
    </row>
    <row r="864" spans="1:8" ht="23.5" thickBot="1">
      <c r="A864" s="1049"/>
      <c r="B864" s="826" t="s">
        <v>1573</v>
      </c>
      <c r="C864" s="824">
        <v>161</v>
      </c>
      <c r="D864" s="825">
        <v>44300</v>
      </c>
      <c r="E864" s="823" t="s">
        <v>1553</v>
      </c>
      <c r="F864" s="822">
        <v>2898750</v>
      </c>
      <c r="G864" s="822"/>
      <c r="H864" s="822">
        <f t="shared" si="13"/>
        <v>2898750</v>
      </c>
    </row>
    <row r="865" spans="1:8" ht="23.5" thickBot="1">
      <c r="A865" s="1049"/>
      <c r="B865" s="823" t="s">
        <v>1281</v>
      </c>
      <c r="C865" s="824">
        <v>123</v>
      </c>
      <c r="D865" s="831">
        <v>44777</v>
      </c>
      <c r="E865" s="823" t="s">
        <v>1375</v>
      </c>
      <c r="F865" s="822">
        <v>2900100</v>
      </c>
      <c r="G865" s="822"/>
      <c r="H865" s="822">
        <f t="shared" si="13"/>
        <v>2900100</v>
      </c>
    </row>
    <row r="866" spans="1:8" ht="23.5" thickBot="1">
      <c r="A866" s="1049"/>
      <c r="B866" s="823" t="s">
        <v>1376</v>
      </c>
      <c r="C866" s="824">
        <v>114</v>
      </c>
      <c r="D866" s="831">
        <v>44777</v>
      </c>
      <c r="E866" s="823" t="s">
        <v>1377</v>
      </c>
      <c r="F866" s="822">
        <v>2900246</v>
      </c>
      <c r="G866" s="822"/>
      <c r="H866" s="822">
        <f t="shared" si="13"/>
        <v>2900246</v>
      </c>
    </row>
    <row r="867" spans="1:8" ht="12.5" thickBot="1">
      <c r="A867" s="1049"/>
      <c r="B867" s="839" t="s">
        <v>1239</v>
      </c>
      <c r="C867" s="820">
        <v>1814</v>
      </c>
      <c r="D867" s="827">
        <v>44547</v>
      </c>
      <c r="E867" s="819" t="s">
        <v>1240</v>
      </c>
      <c r="F867" s="830">
        <v>2935000</v>
      </c>
      <c r="G867" s="822"/>
      <c r="H867" s="822">
        <f t="shared" si="13"/>
        <v>2935000</v>
      </c>
    </row>
    <row r="868" spans="1:8" ht="23.5" thickBot="1">
      <c r="A868" s="1049"/>
      <c r="B868" s="839" t="s">
        <v>1208</v>
      </c>
      <c r="C868" s="820">
        <v>1244</v>
      </c>
      <c r="D868" s="827">
        <v>44544</v>
      </c>
      <c r="E868" s="819" t="s">
        <v>1234</v>
      </c>
      <c r="F868" s="830">
        <v>2935000</v>
      </c>
      <c r="G868" s="822"/>
      <c r="H868" s="822">
        <f t="shared" si="13"/>
        <v>2935000</v>
      </c>
    </row>
    <row r="869" spans="1:8" ht="23.5" thickBot="1">
      <c r="A869" s="1049"/>
      <c r="B869" s="823" t="s">
        <v>1300</v>
      </c>
      <c r="C869" s="824">
        <v>9983</v>
      </c>
      <c r="D869" s="831">
        <v>43287</v>
      </c>
      <c r="E869" s="823" t="s">
        <v>1301</v>
      </c>
      <c r="F869" s="822">
        <v>2941000</v>
      </c>
      <c r="G869" s="822"/>
      <c r="H869" s="822">
        <f t="shared" si="13"/>
        <v>2941000</v>
      </c>
    </row>
    <row r="870" spans="1:8" ht="23.5" thickBot="1">
      <c r="A870" s="1049"/>
      <c r="B870" s="828" t="s">
        <v>1724</v>
      </c>
      <c r="C870" s="829" t="s">
        <v>1725</v>
      </c>
      <c r="D870" s="825">
        <v>44239</v>
      </c>
      <c r="E870" s="828" t="s">
        <v>1726</v>
      </c>
      <c r="F870" s="830">
        <v>2960000</v>
      </c>
      <c r="G870" s="822"/>
      <c r="H870" s="822">
        <f t="shared" si="13"/>
        <v>2960000</v>
      </c>
    </row>
    <row r="871" spans="1:8" ht="23.5" thickBot="1">
      <c r="A871" s="1049"/>
      <c r="B871" s="823" t="s">
        <v>1941</v>
      </c>
      <c r="C871" s="824">
        <v>1160</v>
      </c>
      <c r="D871" s="825">
        <v>44559</v>
      </c>
      <c r="E871" s="823" t="s">
        <v>1942</v>
      </c>
      <c r="F871" s="838">
        <v>2994500</v>
      </c>
      <c r="G871" s="822"/>
      <c r="H871" s="822">
        <f t="shared" si="13"/>
        <v>2994500</v>
      </c>
    </row>
    <row r="872" spans="1:8" ht="23.5" thickBot="1">
      <c r="A872" s="1049"/>
      <c r="B872" s="819" t="s">
        <v>1165</v>
      </c>
      <c r="C872" s="824"/>
      <c r="D872" s="827">
        <v>44599</v>
      </c>
      <c r="E872" s="819" t="s">
        <v>1166</v>
      </c>
      <c r="F872" s="822">
        <v>3000000</v>
      </c>
      <c r="G872" s="822"/>
      <c r="H872" s="822">
        <f t="shared" si="13"/>
        <v>3000000</v>
      </c>
    </row>
    <row r="873" spans="1:8" ht="12.5" thickBot="1">
      <c r="A873" s="1049"/>
      <c r="B873" s="826" t="s">
        <v>1204</v>
      </c>
      <c r="C873" s="824"/>
      <c r="D873" s="827">
        <v>44599</v>
      </c>
      <c r="E873" s="823" t="s">
        <v>1199</v>
      </c>
      <c r="F873" s="822">
        <v>3000000</v>
      </c>
      <c r="G873" s="822"/>
      <c r="H873" s="822">
        <f t="shared" si="13"/>
        <v>3000000</v>
      </c>
    </row>
    <row r="874" spans="1:8" ht="12.5" thickBot="1">
      <c r="A874" s="1049"/>
      <c r="B874" s="819" t="s">
        <v>2321</v>
      </c>
      <c r="C874" s="820">
        <v>12</v>
      </c>
      <c r="D874" s="821">
        <v>43332</v>
      </c>
      <c r="E874" s="819" t="s">
        <v>1199</v>
      </c>
      <c r="F874" s="822">
        <v>3006993</v>
      </c>
      <c r="G874" s="822"/>
      <c r="H874" s="822">
        <f t="shared" si="13"/>
        <v>3006993</v>
      </c>
    </row>
    <row r="875" spans="1:8" ht="12.5" thickBot="1">
      <c r="A875" s="1049"/>
      <c r="B875" s="823" t="s">
        <v>2141</v>
      </c>
      <c r="C875" s="824">
        <v>3084</v>
      </c>
      <c r="D875" s="825">
        <v>44671</v>
      </c>
      <c r="E875" s="823" t="s">
        <v>2142</v>
      </c>
      <c r="F875" s="822">
        <v>3108000</v>
      </c>
      <c r="G875" s="822"/>
      <c r="H875" s="822">
        <f t="shared" si="13"/>
        <v>3108000</v>
      </c>
    </row>
    <row r="876" spans="1:8" ht="23.5" thickBot="1">
      <c r="A876" s="1049"/>
      <c r="B876" s="823" t="s">
        <v>1999</v>
      </c>
      <c r="C876" s="824">
        <v>328</v>
      </c>
      <c r="D876" s="821">
        <v>44579</v>
      </c>
      <c r="E876" s="823" t="s">
        <v>2271</v>
      </c>
      <c r="F876" s="822">
        <v>3199530</v>
      </c>
      <c r="G876" s="822"/>
      <c r="H876" s="822">
        <f t="shared" si="13"/>
        <v>3199530</v>
      </c>
    </row>
    <row r="877" spans="1:8" ht="23.5" thickBot="1">
      <c r="A877" s="1049"/>
      <c r="B877" s="819" t="s">
        <v>2025</v>
      </c>
      <c r="C877" s="820" t="s">
        <v>2026</v>
      </c>
      <c r="D877" s="821">
        <v>42523</v>
      </c>
      <c r="E877" s="819" t="s">
        <v>2027</v>
      </c>
      <c r="F877" s="822">
        <v>3447500</v>
      </c>
      <c r="G877" s="822"/>
      <c r="H877" s="822">
        <f t="shared" si="13"/>
        <v>3447500</v>
      </c>
    </row>
    <row r="878" spans="1:8" ht="23.5" thickBot="1">
      <c r="A878" s="1049"/>
      <c r="B878" s="826" t="s">
        <v>1564</v>
      </c>
      <c r="C878" s="824">
        <v>1863</v>
      </c>
      <c r="D878" s="825">
        <v>44613</v>
      </c>
      <c r="E878" s="823" t="s">
        <v>1553</v>
      </c>
      <c r="F878" s="822">
        <v>3498000</v>
      </c>
      <c r="G878" s="822"/>
      <c r="H878" s="822">
        <f t="shared" ref="H878:H909" si="14">F878-G878</f>
        <v>3498000</v>
      </c>
    </row>
    <row r="879" spans="1:8" ht="35" thickBot="1">
      <c r="A879" s="1049"/>
      <c r="B879" s="819" t="s">
        <v>1686</v>
      </c>
      <c r="C879" s="820">
        <v>1734</v>
      </c>
      <c r="D879" s="825">
        <v>44107</v>
      </c>
      <c r="E879" s="819" t="s">
        <v>1691</v>
      </c>
      <c r="F879" s="830">
        <v>3500000</v>
      </c>
      <c r="G879" s="822"/>
      <c r="H879" s="822">
        <f t="shared" si="14"/>
        <v>3500000</v>
      </c>
    </row>
    <row r="880" spans="1:8" ht="12.5" thickBot="1">
      <c r="A880" s="1049"/>
      <c r="B880" s="826" t="s">
        <v>1206</v>
      </c>
      <c r="C880" s="824"/>
      <c r="D880" s="827">
        <v>44599</v>
      </c>
      <c r="E880" s="823" t="s">
        <v>1199</v>
      </c>
      <c r="F880" s="822">
        <v>3500000</v>
      </c>
      <c r="G880" s="822"/>
      <c r="H880" s="822">
        <f t="shared" si="14"/>
        <v>3500000</v>
      </c>
    </row>
    <row r="881" spans="1:8" ht="23.5" thickBot="1">
      <c r="A881" s="1049"/>
      <c r="B881" s="819" t="s">
        <v>2422</v>
      </c>
      <c r="C881" s="820">
        <v>1776</v>
      </c>
      <c r="D881" s="821">
        <v>44642</v>
      </c>
      <c r="E881" s="819" t="s">
        <v>2423</v>
      </c>
      <c r="F881" s="822">
        <v>3654500</v>
      </c>
      <c r="G881" s="822"/>
      <c r="H881" s="822">
        <f t="shared" si="14"/>
        <v>3654500</v>
      </c>
    </row>
    <row r="882" spans="1:8" ht="23.5" thickBot="1">
      <c r="A882" s="1049"/>
      <c r="B882" s="823" t="s">
        <v>1944</v>
      </c>
      <c r="C882" s="824">
        <v>878</v>
      </c>
      <c r="D882" s="821">
        <v>44579</v>
      </c>
      <c r="E882" s="823" t="s">
        <v>1945</v>
      </c>
      <c r="F882" s="822">
        <v>3799995</v>
      </c>
      <c r="G882" s="822"/>
      <c r="H882" s="822">
        <f t="shared" si="14"/>
        <v>3799995</v>
      </c>
    </row>
    <row r="883" spans="1:8" ht="12.5" thickBot="1">
      <c r="A883" s="1049"/>
      <c r="B883" s="826" t="s">
        <v>1198</v>
      </c>
      <c r="C883" s="824"/>
      <c r="D883" s="827">
        <v>44599</v>
      </c>
      <c r="E883" s="823" t="s">
        <v>1199</v>
      </c>
      <c r="F883" s="822">
        <v>3914417</v>
      </c>
      <c r="G883" s="822"/>
      <c r="H883" s="822">
        <f t="shared" si="14"/>
        <v>3914417</v>
      </c>
    </row>
    <row r="884" spans="1:8" ht="12.5" thickBot="1">
      <c r="A884" s="1049"/>
      <c r="B884" s="823" t="s">
        <v>1304</v>
      </c>
      <c r="C884" s="824">
        <v>1227</v>
      </c>
      <c r="D884" s="831">
        <v>44075</v>
      </c>
      <c r="E884" s="823" t="s">
        <v>1323</v>
      </c>
      <c r="F884" s="822">
        <v>3920700</v>
      </c>
      <c r="G884" s="822"/>
      <c r="H884" s="822">
        <f t="shared" si="14"/>
        <v>3920700</v>
      </c>
    </row>
    <row r="885" spans="1:8" ht="23.5" thickBot="1">
      <c r="A885" s="1049"/>
      <c r="B885" s="823" t="s">
        <v>1373</v>
      </c>
      <c r="C885" s="824">
        <v>104</v>
      </c>
      <c r="D885" s="831">
        <v>44777</v>
      </c>
      <c r="E885" s="823" t="s">
        <v>1374</v>
      </c>
      <c r="F885" s="822">
        <v>3944400</v>
      </c>
      <c r="G885" s="822"/>
      <c r="H885" s="822">
        <f t="shared" si="14"/>
        <v>3944400</v>
      </c>
    </row>
    <row r="886" spans="1:8" ht="23.5" thickBot="1">
      <c r="A886" s="1049"/>
      <c r="B886" s="823" t="s">
        <v>2117</v>
      </c>
      <c r="C886" s="824"/>
      <c r="D886" s="825">
        <v>43965</v>
      </c>
      <c r="E886" s="823" t="s">
        <v>2118</v>
      </c>
      <c r="F886" s="822">
        <v>3945000</v>
      </c>
      <c r="G886" s="822"/>
      <c r="H886" s="822">
        <f t="shared" si="14"/>
        <v>3945000</v>
      </c>
    </row>
    <row r="887" spans="1:8" ht="23.5" thickBot="1">
      <c r="A887" s="1049"/>
      <c r="B887" s="823" t="s">
        <v>1369</v>
      </c>
      <c r="C887" s="824">
        <v>120</v>
      </c>
      <c r="D887" s="831">
        <v>44746</v>
      </c>
      <c r="E887" s="823" t="s">
        <v>1370</v>
      </c>
      <c r="F887" s="822">
        <v>3978277</v>
      </c>
      <c r="G887" s="822"/>
      <c r="H887" s="822">
        <f t="shared" si="14"/>
        <v>3978277</v>
      </c>
    </row>
    <row r="888" spans="1:8" ht="35" thickBot="1">
      <c r="A888" s="1049"/>
      <c r="B888" s="819" t="s">
        <v>1668</v>
      </c>
      <c r="C888" s="820">
        <v>8034</v>
      </c>
      <c r="D888" s="825">
        <v>43187</v>
      </c>
      <c r="E888" s="819" t="s">
        <v>1669</v>
      </c>
      <c r="F888" s="830">
        <v>3984500</v>
      </c>
      <c r="G888" s="822"/>
      <c r="H888" s="822">
        <f t="shared" si="14"/>
        <v>3984500</v>
      </c>
    </row>
    <row r="889" spans="1:8" ht="23.5" thickBot="1">
      <c r="A889" s="1049"/>
      <c r="B889" s="828" t="s">
        <v>1747</v>
      </c>
      <c r="C889" s="829" t="s">
        <v>1748</v>
      </c>
      <c r="D889" s="825">
        <v>44451</v>
      </c>
      <c r="E889" s="828" t="s">
        <v>1749</v>
      </c>
      <c r="F889" s="830">
        <v>4000000</v>
      </c>
      <c r="G889" s="822"/>
      <c r="H889" s="822">
        <f t="shared" si="14"/>
        <v>4000000</v>
      </c>
    </row>
    <row r="890" spans="1:8" ht="12.5" thickBot="1">
      <c r="A890" s="1049"/>
      <c r="B890" s="826" t="s">
        <v>1203</v>
      </c>
      <c r="C890" s="824"/>
      <c r="D890" s="827">
        <v>44599</v>
      </c>
      <c r="E890" s="823" t="s">
        <v>1199</v>
      </c>
      <c r="F890" s="822">
        <v>4000000</v>
      </c>
      <c r="G890" s="822"/>
      <c r="H890" s="822">
        <f t="shared" si="14"/>
        <v>4000000</v>
      </c>
    </row>
    <row r="891" spans="1:8" ht="12.5" thickBot="1">
      <c r="A891" s="1049"/>
      <c r="B891" s="828" t="s">
        <v>2243</v>
      </c>
      <c r="C891" s="829">
        <v>225</v>
      </c>
      <c r="D891" s="821">
        <v>44621</v>
      </c>
      <c r="E891" s="828" t="s">
        <v>2244</v>
      </c>
      <c r="F891" s="822">
        <v>4000000</v>
      </c>
      <c r="G891" s="822"/>
      <c r="H891" s="822">
        <f t="shared" si="14"/>
        <v>4000000</v>
      </c>
    </row>
    <row r="892" spans="1:8" ht="23.5" thickBot="1">
      <c r="A892" s="1049"/>
      <c r="B892" s="819" t="s">
        <v>1999</v>
      </c>
      <c r="C892" s="820">
        <v>1084</v>
      </c>
      <c r="D892" s="821">
        <v>44341</v>
      </c>
      <c r="E892" s="819" t="s">
        <v>2386</v>
      </c>
      <c r="F892" s="822">
        <v>4000000</v>
      </c>
      <c r="G892" s="822"/>
      <c r="H892" s="822">
        <f t="shared" si="14"/>
        <v>4000000</v>
      </c>
    </row>
    <row r="893" spans="1:8" ht="23.5" thickBot="1">
      <c r="A893" s="1049"/>
      <c r="B893" s="823" t="s">
        <v>1278</v>
      </c>
      <c r="C893" s="824">
        <v>19</v>
      </c>
      <c r="D893" s="827">
        <v>44414</v>
      </c>
      <c r="E893" s="823" t="s">
        <v>1279</v>
      </c>
      <c r="F893" s="822">
        <v>4063886</v>
      </c>
      <c r="G893" s="822"/>
      <c r="H893" s="822">
        <f t="shared" si="14"/>
        <v>4063886</v>
      </c>
    </row>
    <row r="894" spans="1:8" ht="23.5" thickBot="1">
      <c r="A894" s="1049"/>
      <c r="B894" s="823" t="s">
        <v>1362</v>
      </c>
      <c r="C894" s="824">
        <v>129</v>
      </c>
      <c r="D894" s="831">
        <v>44694</v>
      </c>
      <c r="E894" s="823" t="s">
        <v>1363</v>
      </c>
      <c r="F894" s="822">
        <v>4393000</v>
      </c>
      <c r="G894" s="822"/>
      <c r="H894" s="822">
        <f t="shared" si="14"/>
        <v>4393000</v>
      </c>
    </row>
    <row r="895" spans="1:8" ht="23.5" thickBot="1">
      <c r="A895" s="1049"/>
      <c r="B895" s="819" t="s">
        <v>2414</v>
      </c>
      <c r="C895" s="843">
        <v>1438</v>
      </c>
      <c r="D895" s="821">
        <v>44571</v>
      </c>
      <c r="E895" s="819" t="s">
        <v>2402</v>
      </c>
      <c r="F895" s="822">
        <v>4450000</v>
      </c>
      <c r="G895" s="822"/>
      <c r="H895" s="822">
        <f t="shared" si="14"/>
        <v>4450000</v>
      </c>
    </row>
    <row r="896" spans="1:8" ht="12.5" thickBot="1">
      <c r="A896" s="1049"/>
      <c r="B896" s="823" t="s">
        <v>1371</v>
      </c>
      <c r="C896" s="824">
        <v>118</v>
      </c>
      <c r="D896" s="831">
        <v>44777</v>
      </c>
      <c r="E896" s="823" t="s">
        <v>1372</v>
      </c>
      <c r="F896" s="822">
        <v>4492000</v>
      </c>
      <c r="G896" s="822"/>
      <c r="H896" s="822">
        <f t="shared" si="14"/>
        <v>4492000</v>
      </c>
    </row>
    <row r="897" spans="1:8" ht="23.5" thickBot="1">
      <c r="A897" s="1049"/>
      <c r="B897" s="826" t="s">
        <v>2090</v>
      </c>
      <c r="C897" s="824">
        <v>1824</v>
      </c>
      <c r="D897" s="827">
        <v>44581</v>
      </c>
      <c r="E897" s="823" t="s">
        <v>2091</v>
      </c>
      <c r="F897" s="822">
        <v>4500000</v>
      </c>
      <c r="G897" s="822"/>
      <c r="H897" s="822">
        <f t="shared" si="14"/>
        <v>4500000</v>
      </c>
    </row>
    <row r="898" spans="1:8" ht="23.5" thickBot="1">
      <c r="A898" s="1049"/>
      <c r="B898" s="823" t="s">
        <v>1324</v>
      </c>
      <c r="C898" s="824">
        <v>108</v>
      </c>
      <c r="D898" s="831">
        <v>44745</v>
      </c>
      <c r="E898" s="823" t="s">
        <v>1364</v>
      </c>
      <c r="F898" s="822">
        <v>4803610</v>
      </c>
      <c r="G898" s="822"/>
      <c r="H898" s="822">
        <f t="shared" si="14"/>
        <v>4803610</v>
      </c>
    </row>
    <row r="899" spans="1:8" ht="23.5" thickBot="1">
      <c r="A899" s="1049"/>
      <c r="B899" s="828" t="s">
        <v>1758</v>
      </c>
      <c r="C899" s="829" t="s">
        <v>1759</v>
      </c>
      <c r="D899" s="825">
        <v>44592</v>
      </c>
      <c r="E899" s="828" t="s">
        <v>1760</v>
      </c>
      <c r="F899" s="830">
        <v>4893315</v>
      </c>
      <c r="G899" s="822"/>
      <c r="H899" s="822">
        <f t="shared" si="14"/>
        <v>4893315</v>
      </c>
    </row>
    <row r="900" spans="1:8" ht="23.5" thickBot="1">
      <c r="A900" s="1049"/>
      <c r="B900" s="828" t="s">
        <v>2553</v>
      </c>
      <c r="C900" s="829">
        <v>226</v>
      </c>
      <c r="D900" s="821">
        <v>44621</v>
      </c>
      <c r="E900" s="828" t="s">
        <v>2244</v>
      </c>
      <c r="F900" s="822">
        <v>5150000</v>
      </c>
      <c r="G900" s="822"/>
      <c r="H900" s="822">
        <f t="shared" si="14"/>
        <v>5150000</v>
      </c>
    </row>
    <row r="901" spans="1:8" ht="35" thickBot="1">
      <c r="A901" s="1049"/>
      <c r="B901" s="819" t="s">
        <v>1682</v>
      </c>
      <c r="C901" s="820">
        <v>1801</v>
      </c>
      <c r="D901" s="825">
        <v>43923</v>
      </c>
      <c r="E901" s="819" t="s">
        <v>1683</v>
      </c>
      <c r="F901" s="830">
        <v>5995550</v>
      </c>
      <c r="G901" s="822"/>
      <c r="H901" s="822">
        <f t="shared" si="14"/>
        <v>5995550</v>
      </c>
    </row>
    <row r="902" spans="1:8" ht="12.5" thickBot="1">
      <c r="A902" s="1049"/>
      <c r="B902" s="823" t="s">
        <v>1310</v>
      </c>
      <c r="C902" s="824">
        <v>800</v>
      </c>
      <c r="D902" s="831">
        <v>43971</v>
      </c>
      <c r="E902" s="823" t="s">
        <v>1311</v>
      </c>
      <c r="F902" s="822">
        <v>5998000</v>
      </c>
      <c r="G902" s="822"/>
      <c r="H902" s="822">
        <f t="shared" si="14"/>
        <v>5998000</v>
      </c>
    </row>
    <row r="903" spans="1:8" ht="35" thickBot="1">
      <c r="A903" s="1049"/>
      <c r="B903" s="819" t="s">
        <v>1684</v>
      </c>
      <c r="C903" s="857">
        <v>43879</v>
      </c>
      <c r="D903" s="825">
        <v>43923</v>
      </c>
      <c r="E903" s="819" t="s">
        <v>1685</v>
      </c>
      <c r="F903" s="830">
        <v>6467000</v>
      </c>
      <c r="G903" s="822"/>
      <c r="H903" s="822">
        <f t="shared" si="14"/>
        <v>6467000</v>
      </c>
    </row>
    <row r="904" spans="1:8" ht="12.5" thickBot="1">
      <c r="A904" s="1049"/>
      <c r="B904" s="819" t="s">
        <v>1680</v>
      </c>
      <c r="C904" s="820">
        <v>1803</v>
      </c>
      <c r="D904" s="825">
        <v>43923</v>
      </c>
      <c r="E904" s="819" t="s">
        <v>1681</v>
      </c>
      <c r="F904" s="830">
        <v>6492255</v>
      </c>
      <c r="G904" s="822"/>
      <c r="H904" s="822">
        <f t="shared" si="14"/>
        <v>6492255</v>
      </c>
    </row>
    <row r="905" spans="1:8" ht="12.5" thickBot="1">
      <c r="A905" s="1049"/>
      <c r="B905" s="823" t="s">
        <v>2134</v>
      </c>
      <c r="C905" s="824"/>
      <c r="D905" s="825">
        <v>44832</v>
      </c>
      <c r="E905" s="823" t="s">
        <v>2135</v>
      </c>
      <c r="F905" s="822">
        <v>6640800</v>
      </c>
      <c r="G905" s="822"/>
      <c r="H905" s="822">
        <f t="shared" si="14"/>
        <v>6640800</v>
      </c>
    </row>
    <row r="906" spans="1:8" ht="35" thickBot="1">
      <c r="A906" s="1049"/>
      <c r="B906" s="852" t="s">
        <v>2252</v>
      </c>
      <c r="C906" s="829">
        <v>1400</v>
      </c>
      <c r="D906" s="821">
        <v>44739</v>
      </c>
      <c r="E906" s="828" t="s">
        <v>2253</v>
      </c>
      <c r="F906" s="822">
        <v>7248068</v>
      </c>
      <c r="G906" s="822"/>
      <c r="H906" s="822">
        <f t="shared" si="14"/>
        <v>7248068</v>
      </c>
    </row>
    <row r="907" spans="1:8" ht="12.5" thickBot="1">
      <c r="A907" s="1049"/>
      <c r="B907" s="823" t="s">
        <v>1381</v>
      </c>
      <c r="C907" s="824">
        <v>6251</v>
      </c>
      <c r="D907" s="825">
        <v>42725</v>
      </c>
      <c r="E907" s="823" t="s">
        <v>1382</v>
      </c>
      <c r="F907" s="838">
        <v>9100000</v>
      </c>
      <c r="G907" s="822"/>
      <c r="H907" s="822">
        <f t="shared" si="14"/>
        <v>9100000</v>
      </c>
    </row>
    <row r="908" spans="1:8" ht="23.5" thickBot="1">
      <c r="A908" s="1049"/>
      <c r="B908" s="823" t="s">
        <v>814</v>
      </c>
      <c r="C908" s="824">
        <v>4857</v>
      </c>
      <c r="D908" s="825">
        <v>43920</v>
      </c>
      <c r="E908" s="823" t="s">
        <v>1499</v>
      </c>
      <c r="F908" s="822">
        <v>199801</v>
      </c>
      <c r="G908" s="822"/>
      <c r="H908" s="822">
        <f t="shared" si="14"/>
        <v>199801</v>
      </c>
    </row>
    <row r="909" spans="1:8" ht="12.5" thickBot="1">
      <c r="A909" s="1049"/>
      <c r="B909" s="852" t="s">
        <v>2209</v>
      </c>
      <c r="C909" s="829"/>
      <c r="D909" s="821">
        <v>44006</v>
      </c>
      <c r="E909" s="842" t="s">
        <v>2210</v>
      </c>
      <c r="F909" s="822">
        <v>10000000</v>
      </c>
      <c r="G909" s="822"/>
      <c r="H909" s="822">
        <f t="shared" si="14"/>
        <v>10000000</v>
      </c>
    </row>
    <row r="910" spans="1:8" ht="12.5" thickBot="1">
      <c r="A910" s="1050"/>
      <c r="B910" s="858" t="s">
        <v>2039</v>
      </c>
      <c r="C910" s="859"/>
      <c r="D910" s="860"/>
      <c r="E910" s="858"/>
      <c r="F910" s="861">
        <f>SUM(F631:F909)</f>
        <v>382901169</v>
      </c>
      <c r="G910" s="861">
        <f>SUM(G631:G909)</f>
        <v>2996303</v>
      </c>
      <c r="H910" s="861">
        <f>SUM(H631:H909)</f>
        <v>379904866</v>
      </c>
    </row>
    <row r="911" spans="1:8" ht="12.5" thickBot="1">
      <c r="A911" s="862"/>
      <c r="B911" s="863" t="s">
        <v>2438</v>
      </c>
      <c r="C911" s="864"/>
      <c r="D911" s="865"/>
      <c r="E911" s="863"/>
      <c r="F911" s="866">
        <f>SUM(F910,F630,F236,F47)</f>
        <v>1750568262</v>
      </c>
      <c r="G911" s="866">
        <f>SUM(G910,G630,G236,G47)</f>
        <v>86835299</v>
      </c>
      <c r="H911" s="866">
        <f>SUM(H910,H630,H236,H47)</f>
        <v>1663732963</v>
      </c>
    </row>
    <row r="912" spans="1:8" ht="12.5" thickBot="1">
      <c r="A912" s="862"/>
      <c r="B912" s="858"/>
      <c r="C912" s="859"/>
      <c r="D912" s="867"/>
      <c r="E912" s="858"/>
      <c r="F912" s="837"/>
      <c r="G912" s="837"/>
      <c r="H912" s="837"/>
    </row>
    <row r="997" ht="28" customHeight="1"/>
    <row r="999" ht="28" customHeight="1"/>
    <row r="1001" ht="28" customHeight="1"/>
  </sheetData>
  <mergeCells count="4">
    <mergeCell ref="A3:A47"/>
    <mergeCell ref="A48:A236"/>
    <mergeCell ref="A237:A630"/>
    <mergeCell ref="A631:A91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22"/>
  <sheetViews>
    <sheetView topLeftCell="A166" workbookViewId="0">
      <selection activeCell="U180" sqref="U180"/>
    </sheetView>
  </sheetViews>
  <sheetFormatPr defaultColWidth="9.08984375" defaultRowHeight="14"/>
  <cols>
    <col min="1" max="1" width="9.08984375" style="952"/>
    <col min="2" max="2" width="12.7265625" style="998" bestFit="1" customWidth="1"/>
    <col min="3" max="3" width="39.90625" style="952" customWidth="1"/>
    <col min="4" max="4" width="15.6328125" style="952" customWidth="1"/>
    <col min="5" max="5" width="17.90625" style="952" customWidth="1"/>
    <col min="6" max="6" width="16.453125" style="422" hidden="1" customWidth="1"/>
    <col min="7" max="7" width="12.54296875" style="422" hidden="1" customWidth="1"/>
    <col min="8" max="8" width="13.6328125" style="422" hidden="1" customWidth="1"/>
    <col min="9" max="9" width="11.453125" style="422" hidden="1" customWidth="1"/>
    <col min="10" max="10" width="11.08984375" style="422" hidden="1" customWidth="1"/>
    <col min="11" max="11" width="10.1796875" style="422" hidden="1" customWidth="1"/>
    <col min="12" max="12" width="10.36328125" style="422" hidden="1" customWidth="1"/>
    <col min="13" max="13" width="12.453125" style="422" hidden="1" customWidth="1"/>
    <col min="14" max="14" width="10.453125" style="422" hidden="1" customWidth="1"/>
    <col min="15" max="15" width="12.453125" style="422" hidden="1" customWidth="1"/>
    <col min="16" max="16" width="10.453125" style="422" hidden="1" customWidth="1"/>
    <col min="17" max="17" width="13.36328125" style="422" hidden="1" customWidth="1"/>
    <col min="18" max="18" width="14.54296875" style="422" hidden="1" customWidth="1"/>
    <col min="19" max="19" width="14.6328125" style="422" hidden="1" customWidth="1"/>
    <col min="20" max="20" width="17.90625" style="422" bestFit="1" customWidth="1"/>
    <col min="21" max="21" width="17.90625" style="422" customWidth="1"/>
    <col min="22" max="22" width="15.36328125" style="952" customWidth="1"/>
    <col min="23" max="23" width="9.08984375" style="952"/>
    <col min="24" max="24" width="16.08984375" style="952" bestFit="1" customWidth="1"/>
    <col min="25" max="16384" width="9.08984375" style="952"/>
  </cols>
  <sheetData>
    <row r="1" spans="1:24">
      <c r="A1" s="1051" t="s">
        <v>370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949"/>
      <c r="V1" s="950"/>
      <c r="W1" s="951"/>
      <c r="X1" s="951"/>
    </row>
    <row r="2" spans="1:24">
      <c r="A2" s="1051" t="s">
        <v>3043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  <c r="T2" s="1051"/>
      <c r="U2" s="949"/>
      <c r="V2" s="950"/>
      <c r="W2" s="951"/>
      <c r="X2" s="951"/>
    </row>
    <row r="3" spans="1:24">
      <c r="A3" s="1052" t="s">
        <v>3044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948"/>
      <c r="V3" s="953"/>
      <c r="W3" s="954"/>
      <c r="X3" s="954"/>
    </row>
    <row r="4" spans="1:24" ht="75" customHeight="1">
      <c r="A4" s="955"/>
      <c r="B4" s="988" t="s">
        <v>371</v>
      </c>
      <c r="C4" s="956" t="s">
        <v>372</v>
      </c>
      <c r="D4" s="144" t="s">
        <v>916</v>
      </c>
      <c r="E4" s="144" t="s">
        <v>3045</v>
      </c>
      <c r="F4" s="957" t="s">
        <v>2922</v>
      </c>
      <c r="G4" s="957" t="s">
        <v>3046</v>
      </c>
      <c r="H4" s="957" t="s">
        <v>3047</v>
      </c>
      <c r="I4" s="957" t="s">
        <v>2948</v>
      </c>
      <c r="J4" s="957" t="s">
        <v>2928</v>
      </c>
      <c r="K4" s="957" t="s">
        <v>3027</v>
      </c>
      <c r="L4" s="957" t="s">
        <v>3010</v>
      </c>
      <c r="M4" s="957" t="s">
        <v>2996</v>
      </c>
      <c r="N4" s="957" t="s">
        <v>3017</v>
      </c>
      <c r="O4" s="957" t="s">
        <v>2990</v>
      </c>
      <c r="P4" s="957" t="s">
        <v>3048</v>
      </c>
      <c r="Q4" s="957" t="s">
        <v>2951</v>
      </c>
      <c r="R4" s="957" t="s">
        <v>2941</v>
      </c>
      <c r="S4" s="957" t="s">
        <v>2925</v>
      </c>
      <c r="T4" s="957" t="s">
        <v>3049</v>
      </c>
      <c r="U4" s="957" t="s">
        <v>3050</v>
      </c>
      <c r="V4" s="958" t="s">
        <v>3051</v>
      </c>
    </row>
    <row r="5" spans="1:24">
      <c r="A5" s="955"/>
      <c r="B5" s="988"/>
      <c r="C5" s="959"/>
      <c r="D5" s="960" t="s">
        <v>917</v>
      </c>
      <c r="E5" s="960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2"/>
    </row>
    <row r="6" spans="1:24">
      <c r="A6" s="955"/>
      <c r="B6" s="989"/>
      <c r="C6" s="963" t="s">
        <v>373</v>
      </c>
      <c r="D6" s="960">
        <v>0</v>
      </c>
      <c r="E6" s="964">
        <v>0</v>
      </c>
      <c r="F6" s="961">
        <v>0</v>
      </c>
      <c r="G6" s="961">
        <v>0</v>
      </c>
      <c r="H6" s="961">
        <v>0</v>
      </c>
      <c r="I6" s="961">
        <v>0</v>
      </c>
      <c r="J6" s="961">
        <v>0</v>
      </c>
      <c r="K6" s="961">
        <v>0</v>
      </c>
      <c r="L6" s="961">
        <v>0</v>
      </c>
      <c r="M6" s="961">
        <v>0</v>
      </c>
      <c r="N6" s="961">
        <v>0</v>
      </c>
      <c r="O6" s="961">
        <v>0</v>
      </c>
      <c r="P6" s="961">
        <v>0</v>
      </c>
      <c r="Q6" s="961">
        <v>0</v>
      </c>
      <c r="R6" s="961">
        <v>0</v>
      </c>
      <c r="S6" s="961">
        <v>0</v>
      </c>
      <c r="T6" s="961">
        <f>F6+G6+H6+I6+J6+K6+L6+M6+N6+O6+P6+Q6+R6+S6</f>
        <v>0</v>
      </c>
      <c r="U6" s="961"/>
      <c r="V6" s="965">
        <f t="shared" ref="V6:V72" si="0">D6-E6-T6</f>
        <v>0</v>
      </c>
    </row>
    <row r="7" spans="1:24">
      <c r="A7" s="955"/>
      <c r="B7" s="989">
        <v>2110100</v>
      </c>
      <c r="C7" s="963" t="s">
        <v>374</v>
      </c>
      <c r="D7" s="960">
        <v>0</v>
      </c>
      <c r="E7" s="964">
        <v>0</v>
      </c>
      <c r="F7" s="961">
        <v>0</v>
      </c>
      <c r="G7" s="961">
        <v>0</v>
      </c>
      <c r="H7" s="961">
        <v>0</v>
      </c>
      <c r="I7" s="961">
        <v>0</v>
      </c>
      <c r="J7" s="961">
        <v>0</v>
      </c>
      <c r="K7" s="961">
        <v>0</v>
      </c>
      <c r="L7" s="961">
        <v>0</v>
      </c>
      <c r="M7" s="961">
        <v>0</v>
      </c>
      <c r="N7" s="961">
        <v>0</v>
      </c>
      <c r="O7" s="961">
        <v>0</v>
      </c>
      <c r="P7" s="961">
        <v>0</v>
      </c>
      <c r="Q7" s="961">
        <v>0</v>
      </c>
      <c r="R7" s="961">
        <v>0</v>
      </c>
      <c r="S7" s="961">
        <v>0</v>
      </c>
      <c r="T7" s="961">
        <f t="shared" ref="T7:T74" si="1">F7+G7+H7+I7+J7+K7+L7+M7+N7+O7+P7+Q7+R7+S7</f>
        <v>0</v>
      </c>
      <c r="U7" s="961"/>
      <c r="V7" s="965">
        <f t="shared" si="0"/>
        <v>0</v>
      </c>
    </row>
    <row r="8" spans="1:24">
      <c r="A8" s="955"/>
      <c r="B8" s="990">
        <v>2110101</v>
      </c>
      <c r="C8" s="966" t="s">
        <v>375</v>
      </c>
      <c r="D8" s="964">
        <v>1853111960.7</v>
      </c>
      <c r="E8" s="964">
        <v>1760382106.5</v>
      </c>
      <c r="F8" s="961">
        <v>0</v>
      </c>
      <c r="G8" s="961">
        <v>0</v>
      </c>
      <c r="H8" s="964">
        <v>91361060</v>
      </c>
      <c r="I8" s="961">
        <v>0</v>
      </c>
      <c r="J8" s="961">
        <v>0</v>
      </c>
      <c r="K8" s="961">
        <v>0</v>
      </c>
      <c r="L8" s="961">
        <v>0</v>
      </c>
      <c r="M8" s="961">
        <v>0</v>
      </c>
      <c r="N8" s="961">
        <v>0</v>
      </c>
      <c r="O8" s="961">
        <v>0</v>
      </c>
      <c r="P8" s="961">
        <v>0</v>
      </c>
      <c r="Q8" s="961">
        <v>0</v>
      </c>
      <c r="R8" s="961">
        <v>0</v>
      </c>
      <c r="S8" s="961">
        <v>0</v>
      </c>
      <c r="T8" s="961">
        <f t="shared" si="1"/>
        <v>91361060</v>
      </c>
      <c r="U8" s="961">
        <f>E8+T8</f>
        <v>1851743166.5</v>
      </c>
      <c r="V8" s="965">
        <f t="shared" si="0"/>
        <v>1368794.2000000477</v>
      </c>
    </row>
    <row r="9" spans="1:24">
      <c r="A9" s="955"/>
      <c r="B9" s="989">
        <v>2110200</v>
      </c>
      <c r="C9" s="967" t="s">
        <v>376</v>
      </c>
      <c r="D9" s="964">
        <v>0</v>
      </c>
      <c r="E9" s="964">
        <v>0</v>
      </c>
      <c r="F9" s="961">
        <v>0</v>
      </c>
      <c r="G9" s="961">
        <v>0</v>
      </c>
      <c r="H9" s="961">
        <v>0</v>
      </c>
      <c r="I9" s="961">
        <v>0</v>
      </c>
      <c r="J9" s="961">
        <v>0</v>
      </c>
      <c r="K9" s="961">
        <v>0</v>
      </c>
      <c r="L9" s="961">
        <v>0</v>
      </c>
      <c r="M9" s="961">
        <v>0</v>
      </c>
      <c r="N9" s="961">
        <v>0</v>
      </c>
      <c r="O9" s="961">
        <v>0</v>
      </c>
      <c r="P9" s="961">
        <v>0</v>
      </c>
      <c r="Q9" s="961">
        <v>0</v>
      </c>
      <c r="R9" s="961">
        <v>0</v>
      </c>
      <c r="S9" s="961">
        <v>0</v>
      </c>
      <c r="T9" s="961">
        <f t="shared" si="1"/>
        <v>0</v>
      </c>
      <c r="U9" s="961">
        <f t="shared" ref="U9:U76" si="2">E9+T9</f>
        <v>0</v>
      </c>
      <c r="V9" s="965">
        <f t="shared" si="0"/>
        <v>0</v>
      </c>
    </row>
    <row r="10" spans="1:24">
      <c r="A10" s="955"/>
      <c r="B10" s="990">
        <v>2110202</v>
      </c>
      <c r="C10" s="966" t="s">
        <v>918</v>
      </c>
      <c r="D10" s="964">
        <v>78041199.157000005</v>
      </c>
      <c r="E10" s="964">
        <v>60815139.5</v>
      </c>
      <c r="F10" s="961">
        <v>0</v>
      </c>
      <c r="G10" s="961">
        <v>0</v>
      </c>
      <c r="H10" s="961">
        <v>0</v>
      </c>
      <c r="I10" s="961">
        <v>0</v>
      </c>
      <c r="J10" s="961">
        <v>0</v>
      </c>
      <c r="K10" s="961">
        <v>0</v>
      </c>
      <c r="L10" s="961">
        <v>0</v>
      </c>
      <c r="M10" s="961">
        <v>0</v>
      </c>
      <c r="N10" s="961">
        <v>0</v>
      </c>
      <c r="O10" s="961">
        <v>0</v>
      </c>
      <c r="P10" s="961">
        <v>0</v>
      </c>
      <c r="Q10" s="961">
        <v>0</v>
      </c>
      <c r="R10" s="961">
        <v>0</v>
      </c>
      <c r="S10" s="961">
        <v>0</v>
      </c>
      <c r="T10" s="961">
        <f t="shared" si="1"/>
        <v>0</v>
      </c>
      <c r="U10" s="961">
        <f t="shared" si="2"/>
        <v>60815139.5</v>
      </c>
      <c r="V10" s="965">
        <f t="shared" si="0"/>
        <v>17226059.657000005</v>
      </c>
    </row>
    <row r="11" spans="1:24">
      <c r="A11" s="955"/>
      <c r="B11" s="989">
        <v>2110300</v>
      </c>
      <c r="C11" s="963" t="s">
        <v>377</v>
      </c>
      <c r="D11" s="964">
        <v>0</v>
      </c>
      <c r="E11" s="964">
        <v>0</v>
      </c>
      <c r="F11" s="961">
        <v>0</v>
      </c>
      <c r="G11" s="961">
        <v>0</v>
      </c>
      <c r="H11" s="961">
        <v>0</v>
      </c>
      <c r="I11" s="961">
        <v>0</v>
      </c>
      <c r="J11" s="961">
        <v>0</v>
      </c>
      <c r="K11" s="961">
        <v>0</v>
      </c>
      <c r="L11" s="961">
        <v>0</v>
      </c>
      <c r="M11" s="961">
        <v>0</v>
      </c>
      <c r="N11" s="961">
        <v>0</v>
      </c>
      <c r="O11" s="961">
        <v>0</v>
      </c>
      <c r="P11" s="961">
        <v>0</v>
      </c>
      <c r="Q11" s="961">
        <v>0</v>
      </c>
      <c r="R11" s="961">
        <v>0</v>
      </c>
      <c r="S11" s="961">
        <v>0</v>
      </c>
      <c r="T11" s="961">
        <f t="shared" si="1"/>
        <v>0</v>
      </c>
      <c r="U11" s="961">
        <f t="shared" si="2"/>
        <v>0</v>
      </c>
      <c r="V11" s="965">
        <f t="shared" si="0"/>
        <v>0</v>
      </c>
    </row>
    <row r="12" spans="1:24">
      <c r="A12" s="955"/>
      <c r="B12" s="990">
        <v>2110301</v>
      </c>
      <c r="C12" s="966" t="s">
        <v>378</v>
      </c>
      <c r="D12" s="964">
        <v>263023969.58000001</v>
      </c>
      <c r="E12" s="964">
        <f>288382119.6-58669463</f>
        <v>229712656.60000002</v>
      </c>
      <c r="F12" s="961">
        <v>0</v>
      </c>
      <c r="G12" s="961">
        <v>0</v>
      </c>
      <c r="H12" s="961">
        <v>0</v>
      </c>
      <c r="I12" s="964">
        <v>4439912.0500000007</v>
      </c>
      <c r="J12" s="961">
        <v>0</v>
      </c>
      <c r="K12" s="961">
        <v>0</v>
      </c>
      <c r="L12" s="961">
        <v>0</v>
      </c>
      <c r="M12" s="961">
        <v>0</v>
      </c>
      <c r="N12" s="961">
        <v>0</v>
      </c>
      <c r="O12" s="961">
        <v>0</v>
      </c>
      <c r="P12" s="961">
        <v>0</v>
      </c>
      <c r="Q12" s="961">
        <v>0</v>
      </c>
      <c r="R12" s="961">
        <v>0</v>
      </c>
      <c r="S12" s="961">
        <v>0</v>
      </c>
      <c r="T12" s="961">
        <f t="shared" si="1"/>
        <v>4439912.0500000007</v>
      </c>
      <c r="U12" s="961">
        <f t="shared" si="2"/>
        <v>234152568.65000004</v>
      </c>
      <c r="V12" s="965">
        <f t="shared" si="0"/>
        <v>28871400.929999989</v>
      </c>
    </row>
    <row r="13" spans="1:24">
      <c r="A13" s="955"/>
      <c r="B13" s="990">
        <v>2110309</v>
      </c>
      <c r="C13" s="966" t="s">
        <v>379</v>
      </c>
      <c r="D13" s="964">
        <v>1146990.4600000002</v>
      </c>
      <c r="E13" s="964">
        <v>0</v>
      </c>
      <c r="F13" s="961">
        <v>0</v>
      </c>
      <c r="G13" s="961">
        <v>0</v>
      </c>
      <c r="H13" s="961">
        <v>0</v>
      </c>
      <c r="I13" s="964">
        <v>1146858.7000000002</v>
      </c>
      <c r="J13" s="961">
        <v>0</v>
      </c>
      <c r="K13" s="961">
        <v>0</v>
      </c>
      <c r="L13" s="961">
        <v>0</v>
      </c>
      <c r="M13" s="961">
        <v>0</v>
      </c>
      <c r="N13" s="961">
        <v>0</v>
      </c>
      <c r="O13" s="961">
        <v>0</v>
      </c>
      <c r="P13" s="961">
        <v>0</v>
      </c>
      <c r="Q13" s="961">
        <v>0</v>
      </c>
      <c r="R13" s="961">
        <v>0</v>
      </c>
      <c r="S13" s="961">
        <v>0</v>
      </c>
      <c r="T13" s="961">
        <f t="shared" si="1"/>
        <v>1146858.7000000002</v>
      </c>
      <c r="U13" s="961">
        <f t="shared" si="2"/>
        <v>1146858.7000000002</v>
      </c>
      <c r="V13" s="965">
        <f t="shared" si="0"/>
        <v>131.76000000000931</v>
      </c>
    </row>
    <row r="14" spans="1:24">
      <c r="A14" s="955"/>
      <c r="B14" s="990">
        <v>2110312</v>
      </c>
      <c r="C14" s="966" t="s">
        <v>380</v>
      </c>
      <c r="D14" s="964">
        <v>2476567.5</v>
      </c>
      <c r="E14" s="964">
        <v>0</v>
      </c>
      <c r="F14" s="961">
        <v>0</v>
      </c>
      <c r="G14" s="961">
        <v>0</v>
      </c>
      <c r="H14" s="961">
        <v>0</v>
      </c>
      <c r="I14" s="961">
        <v>0</v>
      </c>
      <c r="J14" s="961">
        <v>0</v>
      </c>
      <c r="K14" s="961">
        <v>0</v>
      </c>
      <c r="L14" s="961">
        <v>0</v>
      </c>
      <c r="M14" s="961">
        <v>0</v>
      </c>
      <c r="N14" s="961">
        <v>0</v>
      </c>
      <c r="O14" s="961">
        <v>0</v>
      </c>
      <c r="P14" s="961">
        <v>0</v>
      </c>
      <c r="Q14" s="961">
        <v>0</v>
      </c>
      <c r="R14" s="961">
        <v>0</v>
      </c>
      <c r="S14" s="961">
        <v>0</v>
      </c>
      <c r="T14" s="961">
        <f t="shared" si="1"/>
        <v>0</v>
      </c>
      <c r="U14" s="961">
        <f t="shared" si="2"/>
        <v>0</v>
      </c>
      <c r="V14" s="965">
        <f t="shared" si="0"/>
        <v>2476567.5</v>
      </c>
    </row>
    <row r="15" spans="1:24">
      <c r="A15" s="955"/>
      <c r="B15" s="991">
        <v>2110314</v>
      </c>
      <c r="C15" s="968" t="s">
        <v>919</v>
      </c>
      <c r="D15" s="964">
        <v>143841894</v>
      </c>
      <c r="E15" s="964">
        <v>108912701</v>
      </c>
      <c r="F15" s="961">
        <v>0</v>
      </c>
      <c r="G15" s="961">
        <v>0</v>
      </c>
      <c r="H15" s="961">
        <v>0</v>
      </c>
      <c r="I15" s="964">
        <v>17902742.25</v>
      </c>
      <c r="J15" s="961">
        <v>0</v>
      </c>
      <c r="K15" s="961">
        <v>0</v>
      </c>
      <c r="L15" s="961">
        <v>0</v>
      </c>
      <c r="M15" s="961">
        <v>0</v>
      </c>
      <c r="N15" s="961">
        <v>0</v>
      </c>
      <c r="O15" s="961">
        <v>0</v>
      </c>
      <c r="P15" s="961">
        <v>0</v>
      </c>
      <c r="Q15" s="961">
        <v>0</v>
      </c>
      <c r="R15" s="961">
        <v>0</v>
      </c>
      <c r="S15" s="961">
        <v>0</v>
      </c>
      <c r="T15" s="961">
        <f t="shared" si="1"/>
        <v>17902742.25</v>
      </c>
      <c r="U15" s="961">
        <f t="shared" si="2"/>
        <v>126815443.25</v>
      </c>
      <c r="V15" s="965">
        <f t="shared" si="0"/>
        <v>17026450.75</v>
      </c>
    </row>
    <row r="16" spans="1:24">
      <c r="A16" s="955"/>
      <c r="B16" s="990">
        <v>2110314</v>
      </c>
      <c r="C16" s="966" t="s">
        <v>920</v>
      </c>
      <c r="D16" s="964">
        <v>0</v>
      </c>
      <c r="E16" s="964">
        <v>0</v>
      </c>
      <c r="F16" s="961">
        <v>0</v>
      </c>
      <c r="G16" s="961">
        <v>0</v>
      </c>
      <c r="H16" s="961">
        <v>0</v>
      </c>
      <c r="I16" s="961">
        <v>0</v>
      </c>
      <c r="J16" s="961">
        <v>0</v>
      </c>
      <c r="K16" s="961">
        <v>0</v>
      </c>
      <c r="L16" s="961">
        <v>0</v>
      </c>
      <c r="M16" s="961">
        <v>0</v>
      </c>
      <c r="N16" s="961">
        <v>0</v>
      </c>
      <c r="O16" s="961">
        <v>0</v>
      </c>
      <c r="P16" s="961">
        <v>0</v>
      </c>
      <c r="Q16" s="961">
        <v>0</v>
      </c>
      <c r="R16" s="961">
        <v>0</v>
      </c>
      <c r="S16" s="961">
        <v>0</v>
      </c>
      <c r="T16" s="961">
        <f t="shared" si="1"/>
        <v>0</v>
      </c>
      <c r="U16" s="961">
        <f t="shared" si="2"/>
        <v>0</v>
      </c>
      <c r="V16" s="965">
        <f t="shared" si="0"/>
        <v>0</v>
      </c>
    </row>
    <row r="17" spans="1:24">
      <c r="A17" s="969"/>
      <c r="B17" s="991">
        <v>2110315</v>
      </c>
      <c r="C17" s="968" t="s">
        <v>921</v>
      </c>
      <c r="D17" s="964">
        <v>64258998</v>
      </c>
      <c r="E17" s="964">
        <v>43620255.899999999</v>
      </c>
      <c r="F17" s="961">
        <v>0</v>
      </c>
      <c r="G17" s="961">
        <v>0</v>
      </c>
      <c r="H17" s="961">
        <v>0</v>
      </c>
      <c r="I17" s="961">
        <v>0</v>
      </c>
      <c r="J17" s="961">
        <v>0</v>
      </c>
      <c r="K17" s="961">
        <v>0</v>
      </c>
      <c r="L17" s="961">
        <v>0</v>
      </c>
      <c r="M17" s="961">
        <v>0</v>
      </c>
      <c r="N17" s="961">
        <v>0</v>
      </c>
      <c r="O17" s="961">
        <v>0</v>
      </c>
      <c r="P17" s="961">
        <v>0</v>
      </c>
      <c r="Q17" s="961">
        <v>0</v>
      </c>
      <c r="R17" s="961">
        <v>0</v>
      </c>
      <c r="S17" s="961">
        <v>0</v>
      </c>
      <c r="T17" s="961">
        <f t="shared" si="1"/>
        <v>0</v>
      </c>
      <c r="U17" s="961">
        <f t="shared" si="2"/>
        <v>43620255.899999999</v>
      </c>
      <c r="V17" s="965">
        <f t="shared" si="0"/>
        <v>20638742.100000001</v>
      </c>
    </row>
    <row r="18" spans="1:24">
      <c r="A18" s="969"/>
      <c r="B18" s="991">
        <v>2110318</v>
      </c>
      <c r="C18" s="968" t="s">
        <v>922</v>
      </c>
      <c r="D18" s="964">
        <v>22070667.010000002</v>
      </c>
      <c r="E18" s="964">
        <v>0</v>
      </c>
      <c r="F18" s="961">
        <v>0</v>
      </c>
      <c r="G18" s="961">
        <v>0</v>
      </c>
      <c r="H18" s="961">
        <v>0</v>
      </c>
      <c r="I18" s="961">
        <v>0</v>
      </c>
      <c r="J18" s="961">
        <v>0</v>
      </c>
      <c r="K18" s="961">
        <v>0</v>
      </c>
      <c r="L18" s="961">
        <v>0</v>
      </c>
      <c r="M18" s="961">
        <v>0</v>
      </c>
      <c r="N18" s="961">
        <v>0</v>
      </c>
      <c r="O18" s="961">
        <v>0</v>
      </c>
      <c r="P18" s="961">
        <v>0</v>
      </c>
      <c r="Q18" s="961">
        <v>0</v>
      </c>
      <c r="R18" s="961">
        <v>0</v>
      </c>
      <c r="S18" s="961">
        <v>0</v>
      </c>
      <c r="T18" s="961">
        <f t="shared" si="1"/>
        <v>0</v>
      </c>
      <c r="U18" s="961">
        <f t="shared" si="2"/>
        <v>0</v>
      </c>
      <c r="V18" s="965">
        <f t="shared" si="0"/>
        <v>22070667.010000002</v>
      </c>
    </row>
    <row r="19" spans="1:24">
      <c r="A19" s="955"/>
      <c r="B19" s="990">
        <v>2110320</v>
      </c>
      <c r="C19" s="966" t="s">
        <v>381</v>
      </c>
      <c r="D19" s="964">
        <v>18248335.280000001</v>
      </c>
      <c r="E19" s="964">
        <v>409969.80000000005</v>
      </c>
      <c r="F19" s="961">
        <v>0</v>
      </c>
      <c r="G19" s="961">
        <v>0</v>
      </c>
      <c r="H19" s="961">
        <v>0</v>
      </c>
      <c r="I19" s="961">
        <v>0</v>
      </c>
      <c r="J19" s="961">
        <v>0</v>
      </c>
      <c r="K19" s="961">
        <v>0</v>
      </c>
      <c r="L19" s="961">
        <v>0</v>
      </c>
      <c r="M19" s="961">
        <v>0</v>
      </c>
      <c r="N19" s="961">
        <v>0</v>
      </c>
      <c r="O19" s="961">
        <v>0</v>
      </c>
      <c r="P19" s="961">
        <v>0</v>
      </c>
      <c r="Q19" s="961">
        <v>0</v>
      </c>
      <c r="R19" s="961">
        <v>0</v>
      </c>
      <c r="S19" s="961">
        <v>0</v>
      </c>
      <c r="T19" s="961">
        <f t="shared" si="1"/>
        <v>0</v>
      </c>
      <c r="U19" s="961">
        <f t="shared" si="2"/>
        <v>409969.80000000005</v>
      </c>
      <c r="V19" s="965">
        <f t="shared" si="0"/>
        <v>17838365.48</v>
      </c>
    </row>
    <row r="20" spans="1:24">
      <c r="A20" s="955"/>
      <c r="B20" s="990">
        <v>2110321</v>
      </c>
      <c r="C20" s="966" t="s">
        <v>382</v>
      </c>
      <c r="D20" s="964">
        <v>82631277</v>
      </c>
      <c r="E20" s="964">
        <v>0</v>
      </c>
      <c r="F20" s="961">
        <v>0</v>
      </c>
      <c r="G20" s="961">
        <v>0</v>
      </c>
      <c r="H20" s="961">
        <v>0</v>
      </c>
      <c r="I20" s="961">
        <v>0</v>
      </c>
      <c r="J20" s="961">
        <v>0</v>
      </c>
      <c r="K20" s="961">
        <v>0</v>
      </c>
      <c r="L20" s="961">
        <v>0</v>
      </c>
      <c r="M20" s="961">
        <v>0</v>
      </c>
      <c r="N20" s="961">
        <v>0</v>
      </c>
      <c r="O20" s="964">
        <v>43725390</v>
      </c>
      <c r="P20" s="961">
        <v>0</v>
      </c>
      <c r="Q20" s="961">
        <v>0</v>
      </c>
      <c r="R20" s="961">
        <v>0</v>
      </c>
      <c r="S20" s="961">
        <v>0</v>
      </c>
      <c r="T20" s="961">
        <f t="shared" si="1"/>
        <v>43725390</v>
      </c>
      <c r="U20" s="961">
        <f t="shared" si="2"/>
        <v>43725390</v>
      </c>
      <c r="V20" s="965">
        <f t="shared" si="0"/>
        <v>38905887</v>
      </c>
    </row>
    <row r="21" spans="1:24">
      <c r="A21" s="969"/>
      <c r="B21" s="991">
        <v>2110322</v>
      </c>
      <c r="C21" s="968" t="s">
        <v>923</v>
      </c>
      <c r="D21" s="964">
        <v>59923320</v>
      </c>
      <c r="E21" s="964">
        <v>21697440.899999999</v>
      </c>
      <c r="F21" s="961">
        <v>0</v>
      </c>
      <c r="G21" s="961">
        <v>0</v>
      </c>
      <c r="H21" s="961">
        <v>0</v>
      </c>
      <c r="I21" s="961">
        <v>0</v>
      </c>
      <c r="J21" s="961">
        <v>0</v>
      </c>
      <c r="K21" s="961">
        <v>0</v>
      </c>
      <c r="L21" s="961">
        <v>0</v>
      </c>
      <c r="M21" s="961">
        <v>0</v>
      </c>
      <c r="N21" s="961">
        <v>0</v>
      </c>
      <c r="O21" s="961">
        <v>0</v>
      </c>
      <c r="P21" s="961">
        <v>0</v>
      </c>
      <c r="Q21" s="961">
        <v>0</v>
      </c>
      <c r="R21" s="961">
        <v>0</v>
      </c>
      <c r="S21" s="961">
        <v>0</v>
      </c>
      <c r="T21" s="961">
        <f t="shared" si="1"/>
        <v>0</v>
      </c>
      <c r="U21" s="961">
        <f t="shared" si="2"/>
        <v>21697440.899999999</v>
      </c>
      <c r="V21" s="965">
        <f t="shared" si="0"/>
        <v>38225879.100000001</v>
      </c>
    </row>
    <row r="22" spans="1:24">
      <c r="A22" s="969"/>
      <c r="B22" s="991">
        <v>2110335</v>
      </c>
      <c r="C22" s="968" t="s">
        <v>924</v>
      </c>
      <c r="D22" s="964">
        <v>76104000</v>
      </c>
      <c r="E22" s="964">
        <v>12085540.800000001</v>
      </c>
      <c r="F22" s="961">
        <v>0</v>
      </c>
      <c r="G22" s="961">
        <v>0</v>
      </c>
      <c r="H22" s="961">
        <v>0</v>
      </c>
      <c r="I22" s="961">
        <v>0</v>
      </c>
      <c r="J22" s="961">
        <v>0</v>
      </c>
      <c r="K22" s="961">
        <v>0</v>
      </c>
      <c r="L22" s="961">
        <v>0</v>
      </c>
      <c r="M22" s="961">
        <v>0</v>
      </c>
      <c r="N22" s="961">
        <v>0</v>
      </c>
      <c r="O22" s="961">
        <v>0</v>
      </c>
      <c r="P22" s="961">
        <v>0</v>
      </c>
      <c r="Q22" s="961">
        <v>0</v>
      </c>
      <c r="R22" s="961">
        <v>0</v>
      </c>
      <c r="S22" s="961">
        <v>0</v>
      </c>
      <c r="T22" s="961">
        <f t="shared" si="1"/>
        <v>0</v>
      </c>
      <c r="U22" s="961">
        <f t="shared" si="2"/>
        <v>12085540.800000001</v>
      </c>
      <c r="V22" s="965">
        <f t="shared" si="0"/>
        <v>64018459.200000003</v>
      </c>
    </row>
    <row r="23" spans="1:24">
      <c r="A23" s="969"/>
      <c r="B23" s="991">
        <v>2110399</v>
      </c>
      <c r="C23" s="968" t="s">
        <v>925</v>
      </c>
      <c r="D23" s="964">
        <v>99760000</v>
      </c>
      <c r="E23" s="964">
        <v>99759240.5</v>
      </c>
      <c r="F23" s="961">
        <v>0</v>
      </c>
      <c r="G23" s="961">
        <v>0</v>
      </c>
      <c r="H23" s="961">
        <v>0</v>
      </c>
      <c r="I23" s="961">
        <v>0</v>
      </c>
      <c r="J23" s="961">
        <v>0</v>
      </c>
      <c r="K23" s="961">
        <v>0</v>
      </c>
      <c r="L23" s="961">
        <v>0</v>
      </c>
      <c r="M23" s="961">
        <v>0</v>
      </c>
      <c r="N23" s="961">
        <v>0</v>
      </c>
      <c r="O23" s="961">
        <v>0</v>
      </c>
      <c r="P23" s="961">
        <v>0</v>
      </c>
      <c r="Q23" s="961">
        <v>0</v>
      </c>
      <c r="R23" s="961">
        <v>0</v>
      </c>
      <c r="S23" s="961">
        <v>0</v>
      </c>
      <c r="T23" s="961">
        <f t="shared" si="1"/>
        <v>0</v>
      </c>
      <c r="U23" s="961">
        <f t="shared" si="2"/>
        <v>99759240.5</v>
      </c>
      <c r="V23" s="965">
        <f t="shared" si="0"/>
        <v>759.5</v>
      </c>
    </row>
    <row r="24" spans="1:24">
      <c r="A24" s="969"/>
      <c r="B24" s="991">
        <v>2110399</v>
      </c>
      <c r="C24" s="968" t="s">
        <v>926</v>
      </c>
      <c r="D24" s="964">
        <v>71166000</v>
      </c>
      <c r="E24" s="964">
        <v>0</v>
      </c>
      <c r="F24" s="961">
        <v>0</v>
      </c>
      <c r="G24" s="961">
        <v>0</v>
      </c>
      <c r="H24" s="961">
        <v>0</v>
      </c>
      <c r="I24" s="961">
        <v>0</v>
      </c>
      <c r="J24" s="961">
        <v>0</v>
      </c>
      <c r="K24" s="961">
        <v>0</v>
      </c>
      <c r="L24" s="961">
        <v>0</v>
      </c>
      <c r="M24" s="961">
        <v>0</v>
      </c>
      <c r="N24" s="961">
        <v>0</v>
      </c>
      <c r="O24" s="961">
        <v>47193006.350000001</v>
      </c>
      <c r="P24" s="961">
        <v>0</v>
      </c>
      <c r="Q24" s="961">
        <v>0</v>
      </c>
      <c r="R24" s="961">
        <v>0</v>
      </c>
      <c r="S24" s="961">
        <v>0</v>
      </c>
      <c r="T24" s="961">
        <f t="shared" si="1"/>
        <v>47193006.350000001</v>
      </c>
      <c r="U24" s="961">
        <f t="shared" si="2"/>
        <v>47193006.350000001</v>
      </c>
      <c r="V24" s="965">
        <f t="shared" si="0"/>
        <v>23972993.649999999</v>
      </c>
    </row>
    <row r="25" spans="1:24">
      <c r="A25" s="969"/>
      <c r="B25" s="992">
        <v>2110904</v>
      </c>
      <c r="C25" s="970" t="s">
        <v>383</v>
      </c>
      <c r="D25" s="964">
        <v>20012395.328140002</v>
      </c>
      <c r="E25" s="964">
        <v>7248068</v>
      </c>
      <c r="F25" s="961">
        <v>0</v>
      </c>
      <c r="G25" s="961">
        <v>0</v>
      </c>
      <c r="H25" s="961">
        <v>0</v>
      </c>
      <c r="I25" s="961">
        <v>0</v>
      </c>
      <c r="J25" s="961">
        <v>0</v>
      </c>
      <c r="K25" s="961">
        <v>0</v>
      </c>
      <c r="L25" s="961">
        <v>0</v>
      </c>
      <c r="M25" s="961">
        <v>0</v>
      </c>
      <c r="N25" s="961">
        <v>0</v>
      </c>
      <c r="O25" s="961">
        <v>0</v>
      </c>
      <c r="P25" s="961">
        <v>0</v>
      </c>
      <c r="Q25" s="961">
        <v>0</v>
      </c>
      <c r="R25" s="961">
        <v>0</v>
      </c>
      <c r="S25" s="961">
        <v>0</v>
      </c>
      <c r="T25" s="961">
        <f t="shared" si="1"/>
        <v>0</v>
      </c>
      <c r="U25" s="961">
        <f t="shared" si="2"/>
        <v>7248068</v>
      </c>
      <c r="V25" s="965">
        <f t="shared" si="0"/>
        <v>12764327.328140002</v>
      </c>
    </row>
    <row r="26" spans="1:24">
      <c r="A26" s="955"/>
      <c r="B26" s="989">
        <v>2120100</v>
      </c>
      <c r="C26" s="967" t="s">
        <v>384</v>
      </c>
      <c r="D26" s="960">
        <v>0</v>
      </c>
      <c r="E26" s="964">
        <v>0</v>
      </c>
      <c r="F26" s="961">
        <v>0</v>
      </c>
      <c r="G26" s="961">
        <v>0</v>
      </c>
      <c r="H26" s="961">
        <v>0</v>
      </c>
      <c r="I26" s="961">
        <v>0</v>
      </c>
      <c r="J26" s="961">
        <v>0</v>
      </c>
      <c r="K26" s="961">
        <v>0</v>
      </c>
      <c r="L26" s="961">
        <v>0</v>
      </c>
      <c r="M26" s="961">
        <v>0</v>
      </c>
      <c r="N26" s="961">
        <v>0</v>
      </c>
      <c r="O26" s="961">
        <v>0</v>
      </c>
      <c r="P26" s="961">
        <v>0</v>
      </c>
      <c r="Q26" s="961">
        <v>0</v>
      </c>
      <c r="R26" s="961">
        <v>0</v>
      </c>
      <c r="S26" s="961">
        <v>0</v>
      </c>
      <c r="T26" s="961">
        <f t="shared" si="1"/>
        <v>0</v>
      </c>
      <c r="U26" s="961">
        <f t="shared" si="2"/>
        <v>0</v>
      </c>
      <c r="V26" s="965">
        <f t="shared" si="0"/>
        <v>0</v>
      </c>
    </row>
    <row r="27" spans="1:24">
      <c r="A27" s="955"/>
      <c r="B27" s="990">
        <v>2120103</v>
      </c>
      <c r="C27" s="966" t="s">
        <v>927</v>
      </c>
      <c r="D27" s="964">
        <v>84761257.707000002</v>
      </c>
      <c r="E27" s="964">
        <v>43689152.449999996</v>
      </c>
      <c r="F27" s="961">
        <v>0</v>
      </c>
      <c r="G27" s="961">
        <v>0</v>
      </c>
      <c r="H27" s="961">
        <v>0</v>
      </c>
      <c r="I27" s="964">
        <v>29035979.550000001</v>
      </c>
      <c r="J27" s="961">
        <v>0</v>
      </c>
      <c r="K27" s="961">
        <v>0</v>
      </c>
      <c r="L27" s="961">
        <v>0</v>
      </c>
      <c r="M27" s="961">
        <v>0</v>
      </c>
      <c r="N27" s="961">
        <v>0</v>
      </c>
      <c r="O27" s="961">
        <v>0</v>
      </c>
      <c r="P27" s="961">
        <v>0</v>
      </c>
      <c r="Q27" s="961">
        <v>0</v>
      </c>
      <c r="R27" s="961">
        <v>0</v>
      </c>
      <c r="S27" s="961">
        <v>0</v>
      </c>
      <c r="T27" s="961">
        <f t="shared" si="1"/>
        <v>29035979.550000001</v>
      </c>
      <c r="U27" s="961">
        <f t="shared" si="2"/>
        <v>72725132</v>
      </c>
      <c r="V27" s="965">
        <f t="shared" si="0"/>
        <v>12036125.707000006</v>
      </c>
    </row>
    <row r="28" spans="1:24">
      <c r="A28" s="955"/>
      <c r="B28" s="990">
        <v>2120107</v>
      </c>
      <c r="C28" s="966" t="s">
        <v>928</v>
      </c>
      <c r="D28" s="960">
        <v>0</v>
      </c>
      <c r="E28" s="964">
        <v>0</v>
      </c>
      <c r="F28" s="961">
        <v>0</v>
      </c>
      <c r="G28" s="961">
        <v>0</v>
      </c>
      <c r="H28" s="961">
        <v>0</v>
      </c>
      <c r="I28" s="961">
        <v>0</v>
      </c>
      <c r="J28" s="961">
        <v>0</v>
      </c>
      <c r="K28" s="961">
        <v>0</v>
      </c>
      <c r="L28" s="961">
        <v>0</v>
      </c>
      <c r="M28" s="961">
        <v>0</v>
      </c>
      <c r="N28" s="961">
        <v>0</v>
      </c>
      <c r="O28" s="961">
        <v>0</v>
      </c>
      <c r="P28" s="961">
        <v>0</v>
      </c>
      <c r="Q28" s="961">
        <v>0</v>
      </c>
      <c r="R28" s="961">
        <v>0</v>
      </c>
      <c r="S28" s="961">
        <v>0</v>
      </c>
      <c r="T28" s="961">
        <f t="shared" si="1"/>
        <v>0</v>
      </c>
      <c r="U28" s="961">
        <f t="shared" si="2"/>
        <v>0</v>
      </c>
      <c r="V28" s="965">
        <f t="shared" si="0"/>
        <v>0</v>
      </c>
    </row>
    <row r="29" spans="1:24">
      <c r="A29" s="955"/>
      <c r="B29" s="993">
        <v>2710100</v>
      </c>
      <c r="C29" s="963" t="s">
        <v>468</v>
      </c>
      <c r="D29" s="964">
        <v>0</v>
      </c>
      <c r="E29" s="964">
        <v>0</v>
      </c>
      <c r="F29" s="961">
        <v>0</v>
      </c>
      <c r="G29" s="961">
        <v>0</v>
      </c>
      <c r="H29" s="961">
        <v>0</v>
      </c>
      <c r="I29" s="961">
        <v>0</v>
      </c>
      <c r="J29" s="961">
        <v>0</v>
      </c>
      <c r="K29" s="961">
        <v>0</v>
      </c>
      <c r="L29" s="961">
        <v>0</v>
      </c>
      <c r="M29" s="961">
        <v>0</v>
      </c>
      <c r="N29" s="961">
        <v>0</v>
      </c>
      <c r="O29" s="961">
        <v>0</v>
      </c>
      <c r="P29" s="961">
        <v>0</v>
      </c>
      <c r="Q29" s="961">
        <v>0</v>
      </c>
      <c r="R29" s="961">
        <v>0</v>
      </c>
      <c r="S29" s="961">
        <v>0</v>
      </c>
      <c r="T29" s="961">
        <f>F29+G29+H29+I29+J29+K29+L29+M29+N29+O29+P29+Q29+R29+S29</f>
        <v>0</v>
      </c>
      <c r="U29" s="961">
        <f>E29+T29</f>
        <v>0</v>
      </c>
      <c r="V29" s="965">
        <f>D29-E29-T29</f>
        <v>0</v>
      </c>
    </row>
    <row r="30" spans="1:24">
      <c r="A30" s="955"/>
      <c r="B30" s="992">
        <v>2710102</v>
      </c>
      <c r="C30" s="966" t="s">
        <v>469</v>
      </c>
      <c r="D30" s="964">
        <v>119165082</v>
      </c>
      <c r="E30" s="964">
        <f>53264468.15+58669463</f>
        <v>111933931.15000001</v>
      </c>
      <c r="F30" s="961">
        <v>0</v>
      </c>
      <c r="G30" s="961">
        <v>0</v>
      </c>
      <c r="H30" s="961">
        <v>0</v>
      </c>
      <c r="I30" s="961">
        <v>0</v>
      </c>
      <c r="J30" s="961">
        <v>0</v>
      </c>
      <c r="K30" s="961">
        <v>0</v>
      </c>
      <c r="L30" s="961">
        <v>0</v>
      </c>
      <c r="M30" s="961">
        <v>0</v>
      </c>
      <c r="N30" s="961">
        <v>0</v>
      </c>
      <c r="O30" s="961">
        <v>0</v>
      </c>
      <c r="P30" s="961">
        <v>0</v>
      </c>
      <c r="Q30" s="961">
        <v>0</v>
      </c>
      <c r="R30" s="961">
        <v>0</v>
      </c>
      <c r="S30" s="961">
        <v>0</v>
      </c>
      <c r="T30" s="961">
        <f>F30+G30+H30+I30+J30+K30+L30+M30+N30+O30+P30+Q30+R30+S30</f>
        <v>0</v>
      </c>
      <c r="U30" s="961">
        <f>E30+T30</f>
        <v>111933931.15000001</v>
      </c>
      <c r="V30" s="965">
        <f>D30-E30-T30</f>
        <v>7231150.849999994</v>
      </c>
    </row>
    <row r="31" spans="1:24">
      <c r="A31" s="955"/>
      <c r="B31" s="992">
        <v>2710107</v>
      </c>
      <c r="C31" s="966" t="s">
        <v>1006</v>
      </c>
      <c r="D31" s="964">
        <v>0</v>
      </c>
      <c r="E31" s="964">
        <v>0</v>
      </c>
      <c r="F31" s="961">
        <v>0</v>
      </c>
      <c r="G31" s="961">
        <v>0</v>
      </c>
      <c r="H31" s="961">
        <v>0</v>
      </c>
      <c r="I31" s="961">
        <v>0</v>
      </c>
      <c r="J31" s="961">
        <v>0</v>
      </c>
      <c r="K31" s="961">
        <v>0</v>
      </c>
      <c r="L31" s="961">
        <v>0</v>
      </c>
      <c r="M31" s="961">
        <v>0</v>
      </c>
      <c r="N31" s="961">
        <v>0</v>
      </c>
      <c r="O31" s="961">
        <v>0</v>
      </c>
      <c r="P31" s="961">
        <v>0</v>
      </c>
      <c r="Q31" s="961">
        <v>0</v>
      </c>
      <c r="R31" s="961">
        <v>0</v>
      </c>
      <c r="S31" s="961">
        <v>0</v>
      </c>
      <c r="T31" s="961">
        <f>F31+G31+H31+I31+J31+K31+L31+M31+N31+O31+P31+Q31+R31+S31</f>
        <v>0</v>
      </c>
      <c r="U31" s="961">
        <f>E31+T31</f>
        <v>0</v>
      </c>
      <c r="V31" s="965">
        <f>D31-E31-T31</f>
        <v>0</v>
      </c>
    </row>
    <row r="32" spans="1:24">
      <c r="A32" s="955"/>
      <c r="B32" s="990"/>
      <c r="C32" s="966"/>
      <c r="D32" s="960">
        <f>SUM(D6:D31)</f>
        <v>3059743913.7221403</v>
      </c>
      <c r="E32" s="960">
        <f t="shared" ref="E32:V32" si="3">SUM(E6:E31)</f>
        <v>2500266203.1000004</v>
      </c>
      <c r="F32" s="960">
        <f t="shared" si="3"/>
        <v>0</v>
      </c>
      <c r="G32" s="960">
        <f t="shared" si="3"/>
        <v>0</v>
      </c>
      <c r="H32" s="960">
        <f t="shared" si="3"/>
        <v>91361060</v>
      </c>
      <c r="I32" s="960">
        <f t="shared" si="3"/>
        <v>52525492.549999997</v>
      </c>
      <c r="J32" s="960">
        <f t="shared" si="3"/>
        <v>0</v>
      </c>
      <c r="K32" s="960">
        <f t="shared" si="3"/>
        <v>0</v>
      </c>
      <c r="L32" s="960">
        <f t="shared" si="3"/>
        <v>0</v>
      </c>
      <c r="M32" s="960">
        <f t="shared" si="3"/>
        <v>0</v>
      </c>
      <c r="N32" s="960">
        <f t="shared" si="3"/>
        <v>0</v>
      </c>
      <c r="O32" s="960">
        <f t="shared" si="3"/>
        <v>90918396.349999994</v>
      </c>
      <c r="P32" s="960">
        <f t="shared" si="3"/>
        <v>0</v>
      </c>
      <c r="Q32" s="960">
        <f t="shared" si="3"/>
        <v>0</v>
      </c>
      <c r="R32" s="960">
        <f t="shared" si="3"/>
        <v>0</v>
      </c>
      <c r="S32" s="960">
        <f t="shared" si="3"/>
        <v>0</v>
      </c>
      <c r="T32" s="960">
        <f t="shared" si="3"/>
        <v>234804948.90000001</v>
      </c>
      <c r="U32" s="960">
        <f t="shared" si="3"/>
        <v>2735071152.0000005</v>
      </c>
      <c r="V32" s="960">
        <f t="shared" si="3"/>
        <v>324672761.72214007</v>
      </c>
      <c r="X32" s="196">
        <v>269529082.92000002</v>
      </c>
    </row>
    <row r="33" spans="1:24">
      <c r="A33" s="955"/>
      <c r="B33" s="989"/>
      <c r="C33" s="963" t="s">
        <v>385</v>
      </c>
      <c r="D33" s="960">
        <v>0</v>
      </c>
      <c r="E33" s="964">
        <v>0</v>
      </c>
      <c r="F33" s="961">
        <v>0</v>
      </c>
      <c r="G33" s="961">
        <v>0</v>
      </c>
      <c r="H33" s="961">
        <v>0</v>
      </c>
      <c r="I33" s="961">
        <v>0</v>
      </c>
      <c r="J33" s="961">
        <v>0</v>
      </c>
      <c r="K33" s="961">
        <v>0</v>
      </c>
      <c r="L33" s="961">
        <v>0</v>
      </c>
      <c r="M33" s="961">
        <v>0</v>
      </c>
      <c r="N33" s="961">
        <v>0</v>
      </c>
      <c r="O33" s="961">
        <v>0</v>
      </c>
      <c r="P33" s="961">
        <v>0</v>
      </c>
      <c r="Q33" s="961">
        <v>0</v>
      </c>
      <c r="R33" s="961">
        <v>0</v>
      </c>
      <c r="S33" s="961">
        <v>0</v>
      </c>
      <c r="T33" s="961">
        <f t="shared" si="1"/>
        <v>0</v>
      </c>
      <c r="U33" s="961">
        <f t="shared" si="2"/>
        <v>0</v>
      </c>
      <c r="V33" s="965">
        <f t="shared" si="0"/>
        <v>0</v>
      </c>
      <c r="X33" s="971">
        <f>X32-T32</f>
        <v>34724134.020000011</v>
      </c>
    </row>
    <row r="34" spans="1:24">
      <c r="A34" s="955"/>
      <c r="B34" s="989">
        <v>2210100</v>
      </c>
      <c r="C34" s="963" t="s">
        <v>386</v>
      </c>
      <c r="D34" s="960">
        <v>0</v>
      </c>
      <c r="E34" s="964">
        <v>0</v>
      </c>
      <c r="F34" s="961">
        <v>0</v>
      </c>
      <c r="G34" s="961">
        <v>0</v>
      </c>
      <c r="H34" s="961">
        <v>0</v>
      </c>
      <c r="I34" s="961">
        <v>0</v>
      </c>
      <c r="J34" s="961">
        <v>0</v>
      </c>
      <c r="K34" s="961">
        <v>0</v>
      </c>
      <c r="L34" s="961">
        <v>0</v>
      </c>
      <c r="M34" s="961">
        <v>0</v>
      </c>
      <c r="N34" s="961">
        <v>0</v>
      </c>
      <c r="O34" s="961">
        <v>0</v>
      </c>
      <c r="P34" s="961">
        <v>0</v>
      </c>
      <c r="Q34" s="961">
        <v>0</v>
      </c>
      <c r="R34" s="961">
        <v>0</v>
      </c>
      <c r="S34" s="961">
        <v>0</v>
      </c>
      <c r="T34" s="961">
        <f t="shared" si="1"/>
        <v>0</v>
      </c>
      <c r="U34" s="961">
        <f t="shared" si="2"/>
        <v>0</v>
      </c>
      <c r="V34" s="965">
        <f t="shared" si="0"/>
        <v>0</v>
      </c>
      <c r="X34" s="196">
        <v>2658953069.5799999</v>
      </c>
    </row>
    <row r="35" spans="1:24">
      <c r="A35" s="955"/>
      <c r="B35" s="990">
        <v>2210101</v>
      </c>
      <c r="C35" s="966" t="s">
        <v>387</v>
      </c>
      <c r="D35" s="964">
        <v>30692978.365061123</v>
      </c>
      <c r="E35" s="964">
        <v>11887253.6</v>
      </c>
      <c r="F35" s="961">
        <v>0</v>
      </c>
      <c r="G35" s="961">
        <v>0</v>
      </c>
      <c r="H35" s="961">
        <v>0</v>
      </c>
      <c r="I35" s="961">
        <v>0</v>
      </c>
      <c r="J35" s="961">
        <v>0</v>
      </c>
      <c r="K35" s="961">
        <v>0</v>
      </c>
      <c r="L35" s="961">
        <v>0</v>
      </c>
      <c r="M35" s="961">
        <v>0</v>
      </c>
      <c r="N35" s="961">
        <v>0</v>
      </c>
      <c r="O35" s="961">
        <v>0</v>
      </c>
      <c r="P35" s="961">
        <v>0</v>
      </c>
      <c r="Q35" s="961">
        <v>0</v>
      </c>
      <c r="R35" s="961">
        <v>0</v>
      </c>
      <c r="S35" s="961">
        <v>0</v>
      </c>
      <c r="T35" s="961">
        <f t="shared" si="1"/>
        <v>0</v>
      </c>
      <c r="U35" s="961">
        <f t="shared" si="2"/>
        <v>11887253.6</v>
      </c>
      <c r="V35" s="965">
        <f t="shared" si="0"/>
        <v>18805724.765061125</v>
      </c>
    </row>
    <row r="36" spans="1:24">
      <c r="A36" s="955"/>
      <c r="B36" s="990">
        <v>2210102</v>
      </c>
      <c r="C36" s="966" t="s">
        <v>388</v>
      </c>
      <c r="D36" s="964">
        <v>13240204.034093935</v>
      </c>
      <c r="E36" s="964">
        <v>4354695.9000000004</v>
      </c>
      <c r="F36" s="961">
        <v>0</v>
      </c>
      <c r="G36" s="961">
        <v>0</v>
      </c>
      <c r="H36" s="961">
        <v>0</v>
      </c>
      <c r="I36" s="961">
        <v>0</v>
      </c>
      <c r="J36" s="961">
        <v>0</v>
      </c>
      <c r="K36" s="961">
        <v>0</v>
      </c>
      <c r="L36" s="961">
        <v>0</v>
      </c>
      <c r="M36" s="961">
        <v>0</v>
      </c>
      <c r="N36" s="961">
        <v>0</v>
      </c>
      <c r="O36" s="961">
        <v>0</v>
      </c>
      <c r="P36" s="961">
        <v>0</v>
      </c>
      <c r="Q36" s="961">
        <v>0</v>
      </c>
      <c r="R36" s="961">
        <v>0</v>
      </c>
      <c r="S36" s="961">
        <v>0</v>
      </c>
      <c r="T36" s="961">
        <f t="shared" si="1"/>
        <v>0</v>
      </c>
      <c r="U36" s="961">
        <f t="shared" si="2"/>
        <v>4354695.9000000004</v>
      </c>
      <c r="V36" s="965">
        <f t="shared" si="0"/>
        <v>8885508.1340939347</v>
      </c>
      <c r="X36" s="971">
        <f>X34-U32</f>
        <v>-76118082.420000553</v>
      </c>
    </row>
    <row r="37" spans="1:24">
      <c r="A37" s="955"/>
      <c r="B37" s="989">
        <v>2210200</v>
      </c>
      <c r="C37" s="963" t="s">
        <v>389</v>
      </c>
      <c r="D37" s="964">
        <v>0</v>
      </c>
      <c r="E37" s="964">
        <v>0</v>
      </c>
      <c r="F37" s="961">
        <v>0</v>
      </c>
      <c r="G37" s="961">
        <v>0</v>
      </c>
      <c r="H37" s="961">
        <v>0</v>
      </c>
      <c r="I37" s="961">
        <v>0</v>
      </c>
      <c r="J37" s="961">
        <v>0</v>
      </c>
      <c r="K37" s="961">
        <v>0</v>
      </c>
      <c r="L37" s="961">
        <v>0</v>
      </c>
      <c r="M37" s="961">
        <v>0</v>
      </c>
      <c r="N37" s="961">
        <v>0</v>
      </c>
      <c r="O37" s="961">
        <v>0</v>
      </c>
      <c r="P37" s="961">
        <v>0</v>
      </c>
      <c r="Q37" s="961">
        <v>0</v>
      </c>
      <c r="R37" s="961">
        <v>0</v>
      </c>
      <c r="S37" s="961">
        <v>0</v>
      </c>
      <c r="T37" s="961">
        <f t="shared" si="1"/>
        <v>0</v>
      </c>
      <c r="U37" s="961">
        <f t="shared" si="2"/>
        <v>0</v>
      </c>
      <c r="V37" s="965">
        <f t="shared" si="0"/>
        <v>0</v>
      </c>
    </row>
    <row r="38" spans="1:24">
      <c r="A38" s="955"/>
      <c r="B38" s="990">
        <v>2210201</v>
      </c>
      <c r="C38" s="966" t="s">
        <v>390</v>
      </c>
      <c r="D38" s="964">
        <v>6988780.0154275922</v>
      </c>
      <c r="E38" s="964">
        <v>0</v>
      </c>
      <c r="F38" s="961">
        <v>0</v>
      </c>
      <c r="G38" s="961">
        <v>0</v>
      </c>
      <c r="H38" s="961">
        <v>0</v>
      </c>
      <c r="I38" s="961">
        <v>0</v>
      </c>
      <c r="J38" s="961">
        <v>0</v>
      </c>
      <c r="K38" s="961">
        <v>0</v>
      </c>
      <c r="L38" s="961">
        <v>0</v>
      </c>
      <c r="M38" s="961">
        <v>0</v>
      </c>
      <c r="N38" s="961">
        <v>0</v>
      </c>
      <c r="O38" s="961">
        <v>0</v>
      </c>
      <c r="P38" s="961">
        <v>0</v>
      </c>
      <c r="Q38" s="961">
        <v>0</v>
      </c>
      <c r="R38" s="961">
        <v>0</v>
      </c>
      <c r="S38" s="961">
        <v>0</v>
      </c>
      <c r="T38" s="961">
        <f t="shared" si="1"/>
        <v>0</v>
      </c>
      <c r="U38" s="961">
        <f t="shared" si="2"/>
        <v>0</v>
      </c>
      <c r="V38" s="965">
        <f t="shared" si="0"/>
        <v>6988780.0154275922</v>
      </c>
    </row>
    <row r="39" spans="1:24">
      <c r="A39" s="969"/>
      <c r="B39" s="991">
        <v>2210202</v>
      </c>
      <c r="C39" s="968" t="s">
        <v>929</v>
      </c>
      <c r="D39" s="972">
        <v>1628204</v>
      </c>
      <c r="E39" s="964">
        <v>0</v>
      </c>
      <c r="F39" s="961">
        <v>0</v>
      </c>
      <c r="G39" s="961">
        <v>0</v>
      </c>
      <c r="H39" s="961">
        <v>0</v>
      </c>
      <c r="I39" s="961">
        <v>0</v>
      </c>
      <c r="J39" s="961">
        <v>0</v>
      </c>
      <c r="K39" s="961">
        <v>0</v>
      </c>
      <c r="L39" s="961">
        <v>0</v>
      </c>
      <c r="M39" s="961">
        <v>0</v>
      </c>
      <c r="N39" s="961">
        <v>0</v>
      </c>
      <c r="O39" s="961">
        <v>0</v>
      </c>
      <c r="P39" s="961">
        <v>0</v>
      </c>
      <c r="Q39" s="961">
        <v>0</v>
      </c>
      <c r="R39" s="961">
        <v>0</v>
      </c>
      <c r="S39" s="961">
        <v>0</v>
      </c>
      <c r="T39" s="961">
        <f t="shared" si="1"/>
        <v>0</v>
      </c>
      <c r="U39" s="961">
        <f t="shared" si="2"/>
        <v>0</v>
      </c>
      <c r="V39" s="965">
        <f t="shared" si="0"/>
        <v>1628204</v>
      </c>
    </row>
    <row r="40" spans="1:24">
      <c r="A40" s="955"/>
      <c r="B40" s="990">
        <v>2210203</v>
      </c>
      <c r="C40" s="966" t="s">
        <v>391</v>
      </c>
      <c r="D40" s="964">
        <v>2341582.2330245613</v>
      </c>
      <c r="E40" s="964">
        <v>11240</v>
      </c>
      <c r="F40" s="961">
        <v>0</v>
      </c>
      <c r="G40" s="961">
        <v>0</v>
      </c>
      <c r="H40" s="961">
        <v>0</v>
      </c>
      <c r="I40" s="961">
        <v>0</v>
      </c>
      <c r="J40" s="961">
        <v>0</v>
      </c>
      <c r="K40" s="961">
        <v>0</v>
      </c>
      <c r="L40" s="961">
        <v>0</v>
      </c>
      <c r="M40" s="961">
        <v>0</v>
      </c>
      <c r="N40" s="961">
        <v>0</v>
      </c>
      <c r="O40" s="961">
        <v>0</v>
      </c>
      <c r="P40" s="961">
        <v>0</v>
      </c>
      <c r="Q40" s="961">
        <v>0</v>
      </c>
      <c r="R40" s="961">
        <v>0</v>
      </c>
      <c r="S40" s="961">
        <v>0</v>
      </c>
      <c r="T40" s="961">
        <f t="shared" si="1"/>
        <v>0</v>
      </c>
      <c r="U40" s="961">
        <f t="shared" si="2"/>
        <v>11240</v>
      </c>
      <c r="V40" s="965">
        <f t="shared" si="0"/>
        <v>2330342.2330245613</v>
      </c>
    </row>
    <row r="41" spans="1:24">
      <c r="A41" s="969"/>
      <c r="B41" s="990">
        <v>2210299</v>
      </c>
      <c r="C41" s="966" t="s">
        <v>392</v>
      </c>
      <c r="D41" s="972">
        <v>7755568</v>
      </c>
      <c r="E41" s="964">
        <v>0</v>
      </c>
      <c r="F41" s="961">
        <v>0</v>
      </c>
      <c r="G41" s="961">
        <v>0</v>
      </c>
      <c r="H41" s="961">
        <v>0</v>
      </c>
      <c r="I41" s="961">
        <v>0</v>
      </c>
      <c r="J41" s="961">
        <v>0</v>
      </c>
      <c r="K41" s="961">
        <v>0</v>
      </c>
      <c r="L41" s="961">
        <v>0</v>
      </c>
      <c r="M41" s="961">
        <v>0</v>
      </c>
      <c r="N41" s="961">
        <v>0</v>
      </c>
      <c r="O41" s="961">
        <v>0</v>
      </c>
      <c r="P41" s="961">
        <v>0</v>
      </c>
      <c r="Q41" s="961">
        <v>0</v>
      </c>
      <c r="R41" s="961">
        <v>0</v>
      </c>
      <c r="S41" s="961">
        <v>0</v>
      </c>
      <c r="T41" s="961">
        <f t="shared" si="1"/>
        <v>0</v>
      </c>
      <c r="U41" s="961">
        <f t="shared" si="2"/>
        <v>0</v>
      </c>
      <c r="V41" s="965">
        <f t="shared" si="0"/>
        <v>7755568</v>
      </c>
    </row>
    <row r="42" spans="1:24">
      <c r="A42" s="955"/>
      <c r="B42" s="993" t="s">
        <v>930</v>
      </c>
      <c r="C42" s="967" t="s">
        <v>393</v>
      </c>
      <c r="D42" s="964">
        <v>0</v>
      </c>
      <c r="E42" s="964">
        <v>0</v>
      </c>
      <c r="F42" s="961">
        <v>0</v>
      </c>
      <c r="G42" s="961">
        <v>0</v>
      </c>
      <c r="H42" s="961">
        <v>0</v>
      </c>
      <c r="I42" s="961">
        <v>0</v>
      </c>
      <c r="J42" s="961">
        <v>0</v>
      </c>
      <c r="K42" s="961">
        <v>0</v>
      </c>
      <c r="L42" s="961">
        <v>0</v>
      </c>
      <c r="M42" s="961">
        <v>0</v>
      </c>
      <c r="N42" s="961">
        <v>0</v>
      </c>
      <c r="O42" s="961">
        <v>0</v>
      </c>
      <c r="P42" s="961">
        <v>0</v>
      </c>
      <c r="Q42" s="961">
        <v>0</v>
      </c>
      <c r="R42" s="961">
        <v>0</v>
      </c>
      <c r="S42" s="961">
        <v>0</v>
      </c>
      <c r="T42" s="961">
        <f t="shared" si="1"/>
        <v>0</v>
      </c>
      <c r="U42" s="961">
        <f t="shared" si="2"/>
        <v>0</v>
      </c>
      <c r="V42" s="965">
        <f t="shared" si="0"/>
        <v>0</v>
      </c>
    </row>
    <row r="43" spans="1:24">
      <c r="A43" s="955"/>
      <c r="B43" s="990">
        <v>2210301</v>
      </c>
      <c r="C43" s="966" t="s">
        <v>931</v>
      </c>
      <c r="D43" s="964">
        <v>53786113.647418827</v>
      </c>
      <c r="E43" s="964">
        <v>20287488.449999999</v>
      </c>
      <c r="F43" s="961">
        <v>0</v>
      </c>
      <c r="G43" s="961">
        <v>0</v>
      </c>
      <c r="H43" s="961">
        <v>0</v>
      </c>
      <c r="I43" s="964">
        <v>493550</v>
      </c>
      <c r="J43" s="961">
        <v>0</v>
      </c>
      <c r="K43" s="961">
        <v>0</v>
      </c>
      <c r="L43" s="961">
        <v>0</v>
      </c>
      <c r="M43" s="961">
        <v>0</v>
      </c>
      <c r="N43" s="961">
        <v>0</v>
      </c>
      <c r="O43" s="961">
        <v>0</v>
      </c>
      <c r="P43" s="961">
        <v>0</v>
      </c>
      <c r="Q43" s="964">
        <v>606730</v>
      </c>
      <c r="R43" s="961">
        <v>0</v>
      </c>
      <c r="S43" s="961">
        <v>0</v>
      </c>
      <c r="T43" s="961">
        <f t="shared" si="1"/>
        <v>1100280</v>
      </c>
      <c r="U43" s="961">
        <f t="shared" si="2"/>
        <v>21387768.449999999</v>
      </c>
      <c r="V43" s="965">
        <f t="shared" si="0"/>
        <v>32398345.197418828</v>
      </c>
    </row>
    <row r="44" spans="1:24">
      <c r="A44" s="955"/>
      <c r="B44" s="990">
        <v>2210302</v>
      </c>
      <c r="C44" s="966" t="s">
        <v>932</v>
      </c>
      <c r="D44" s="964">
        <v>55218930.02961202</v>
      </c>
      <c r="E44" s="964">
        <v>20383387.550000001</v>
      </c>
      <c r="F44" s="961">
        <v>0</v>
      </c>
      <c r="G44" s="961">
        <v>0</v>
      </c>
      <c r="H44" s="961">
        <v>0</v>
      </c>
      <c r="I44" s="961">
        <v>0</v>
      </c>
      <c r="J44" s="961">
        <v>0</v>
      </c>
      <c r="K44" s="961">
        <v>0</v>
      </c>
      <c r="L44" s="961">
        <v>0</v>
      </c>
      <c r="M44" s="961">
        <v>0</v>
      </c>
      <c r="N44" s="961">
        <v>0</v>
      </c>
      <c r="O44" s="961">
        <v>0</v>
      </c>
      <c r="P44" s="961">
        <v>0</v>
      </c>
      <c r="Q44" s="961">
        <v>0</v>
      </c>
      <c r="R44" s="961">
        <v>0</v>
      </c>
      <c r="S44" s="961">
        <v>0</v>
      </c>
      <c r="T44" s="961">
        <f t="shared" si="1"/>
        <v>0</v>
      </c>
      <c r="U44" s="961">
        <f t="shared" si="2"/>
        <v>20383387.550000001</v>
      </c>
      <c r="V44" s="965">
        <f t="shared" si="0"/>
        <v>34835542.479612023</v>
      </c>
    </row>
    <row r="45" spans="1:24">
      <c r="A45" s="955"/>
      <c r="B45" s="990">
        <v>2210303</v>
      </c>
      <c r="C45" s="966" t="s">
        <v>933</v>
      </c>
      <c r="D45" s="964">
        <v>80582069.143759295</v>
      </c>
      <c r="E45" s="964">
        <v>30582571.300000001</v>
      </c>
      <c r="F45" s="961">
        <v>0</v>
      </c>
      <c r="G45" s="961">
        <v>0</v>
      </c>
      <c r="H45" s="961">
        <v>0</v>
      </c>
      <c r="I45" s="964">
        <v>1699400</v>
      </c>
      <c r="J45" s="961">
        <v>0</v>
      </c>
      <c r="K45" s="964">
        <v>500000</v>
      </c>
      <c r="L45" s="961">
        <v>0</v>
      </c>
      <c r="M45" s="961">
        <v>0</v>
      </c>
      <c r="N45" s="961">
        <v>0</v>
      </c>
      <c r="O45" s="961">
        <v>0</v>
      </c>
      <c r="P45" s="961">
        <v>0</v>
      </c>
      <c r="Q45" s="964">
        <v>975500</v>
      </c>
      <c r="R45" s="961">
        <v>0</v>
      </c>
      <c r="S45" s="961">
        <v>0</v>
      </c>
      <c r="T45" s="961">
        <f t="shared" si="1"/>
        <v>3174900</v>
      </c>
      <c r="U45" s="961">
        <f t="shared" si="2"/>
        <v>33757471.299999997</v>
      </c>
      <c r="V45" s="965">
        <f t="shared" si="0"/>
        <v>46824597.843759298</v>
      </c>
    </row>
    <row r="46" spans="1:24">
      <c r="A46" s="969"/>
      <c r="B46" s="990">
        <v>2210309</v>
      </c>
      <c r="C46" s="966" t="s">
        <v>934</v>
      </c>
      <c r="D46" s="964">
        <v>1695430.0000000002</v>
      </c>
      <c r="E46" s="964">
        <v>0</v>
      </c>
      <c r="F46" s="961">
        <v>0</v>
      </c>
      <c r="G46" s="961">
        <v>0</v>
      </c>
      <c r="H46" s="961">
        <v>0</v>
      </c>
      <c r="I46" s="961">
        <v>0</v>
      </c>
      <c r="J46" s="961">
        <v>0</v>
      </c>
      <c r="K46" s="961">
        <v>0</v>
      </c>
      <c r="L46" s="961">
        <v>0</v>
      </c>
      <c r="M46" s="961">
        <v>0</v>
      </c>
      <c r="N46" s="961">
        <v>0</v>
      </c>
      <c r="O46" s="961">
        <v>0</v>
      </c>
      <c r="P46" s="961">
        <v>0</v>
      </c>
      <c r="Q46" s="961">
        <v>0</v>
      </c>
      <c r="R46" s="961">
        <v>0</v>
      </c>
      <c r="S46" s="961">
        <v>0</v>
      </c>
      <c r="T46" s="961">
        <f t="shared" si="1"/>
        <v>0</v>
      </c>
      <c r="U46" s="961">
        <f t="shared" si="2"/>
        <v>0</v>
      </c>
      <c r="V46" s="965">
        <f t="shared" si="0"/>
        <v>1695430.0000000002</v>
      </c>
    </row>
    <row r="47" spans="1:24">
      <c r="A47" s="969"/>
      <c r="B47" s="992">
        <v>2210309</v>
      </c>
      <c r="C47" s="970" t="s">
        <v>441</v>
      </c>
      <c r="D47" s="964">
        <v>2911662</v>
      </c>
      <c r="E47" s="964">
        <v>0</v>
      </c>
      <c r="F47" s="961">
        <v>0</v>
      </c>
      <c r="G47" s="961">
        <v>0</v>
      </c>
      <c r="H47" s="961">
        <v>0</v>
      </c>
      <c r="I47" s="961">
        <v>0</v>
      </c>
      <c r="J47" s="961">
        <v>0</v>
      </c>
      <c r="K47" s="961">
        <v>0</v>
      </c>
      <c r="L47" s="961">
        <v>0</v>
      </c>
      <c r="M47" s="961">
        <v>0</v>
      </c>
      <c r="N47" s="961">
        <v>0</v>
      </c>
      <c r="O47" s="961">
        <v>0</v>
      </c>
      <c r="P47" s="961">
        <v>0</v>
      </c>
      <c r="Q47" s="961">
        <v>0</v>
      </c>
      <c r="R47" s="961">
        <v>0</v>
      </c>
      <c r="S47" s="961">
        <v>0</v>
      </c>
      <c r="T47" s="961">
        <f t="shared" si="1"/>
        <v>0</v>
      </c>
      <c r="U47" s="961">
        <f t="shared" si="2"/>
        <v>0</v>
      </c>
      <c r="V47" s="965">
        <f t="shared" si="0"/>
        <v>2911662</v>
      </c>
    </row>
    <row r="48" spans="1:24">
      <c r="A48" s="969"/>
      <c r="B48" s="990">
        <v>2210310</v>
      </c>
      <c r="C48" s="966" t="s">
        <v>935</v>
      </c>
      <c r="D48" s="964">
        <v>3235600</v>
      </c>
      <c r="E48" s="964">
        <v>0</v>
      </c>
      <c r="F48" s="961">
        <v>0</v>
      </c>
      <c r="G48" s="961">
        <v>0</v>
      </c>
      <c r="H48" s="961">
        <v>0</v>
      </c>
      <c r="I48" s="961">
        <v>0</v>
      </c>
      <c r="J48" s="961">
        <v>0</v>
      </c>
      <c r="K48" s="961">
        <v>0</v>
      </c>
      <c r="L48" s="961">
        <v>0</v>
      </c>
      <c r="M48" s="961">
        <v>0</v>
      </c>
      <c r="N48" s="961">
        <v>0</v>
      </c>
      <c r="O48" s="961">
        <v>0</v>
      </c>
      <c r="P48" s="961">
        <v>0</v>
      </c>
      <c r="Q48" s="961">
        <v>0</v>
      </c>
      <c r="R48" s="961">
        <v>0</v>
      </c>
      <c r="S48" s="961">
        <v>0</v>
      </c>
      <c r="T48" s="961">
        <f t="shared" si="1"/>
        <v>0</v>
      </c>
      <c r="U48" s="961">
        <f t="shared" si="2"/>
        <v>0</v>
      </c>
      <c r="V48" s="965">
        <f t="shared" si="0"/>
        <v>3235600</v>
      </c>
    </row>
    <row r="49" spans="1:22">
      <c r="A49" s="969"/>
      <c r="B49" s="990">
        <v>2210322</v>
      </c>
      <c r="C49" s="966" t="s">
        <v>394</v>
      </c>
      <c r="D49" s="964">
        <v>3990652</v>
      </c>
      <c r="E49" s="964">
        <v>0</v>
      </c>
      <c r="F49" s="961">
        <v>0</v>
      </c>
      <c r="G49" s="961">
        <v>0</v>
      </c>
      <c r="H49" s="961">
        <v>0</v>
      </c>
      <c r="I49" s="961">
        <v>0</v>
      </c>
      <c r="J49" s="961">
        <v>0</v>
      </c>
      <c r="K49" s="961">
        <v>0</v>
      </c>
      <c r="L49" s="961">
        <v>0</v>
      </c>
      <c r="M49" s="961">
        <v>0</v>
      </c>
      <c r="N49" s="961">
        <v>0</v>
      </c>
      <c r="O49" s="961">
        <v>0</v>
      </c>
      <c r="P49" s="961">
        <v>0</v>
      </c>
      <c r="Q49" s="961">
        <v>0</v>
      </c>
      <c r="R49" s="961">
        <v>0</v>
      </c>
      <c r="S49" s="961">
        <v>0</v>
      </c>
      <c r="T49" s="961">
        <f t="shared" si="1"/>
        <v>0</v>
      </c>
      <c r="U49" s="961">
        <f t="shared" si="2"/>
        <v>0</v>
      </c>
      <c r="V49" s="965">
        <f t="shared" si="0"/>
        <v>3990652</v>
      </c>
    </row>
    <row r="50" spans="1:22">
      <c r="A50" s="955"/>
      <c r="B50" s="989">
        <v>2210400</v>
      </c>
      <c r="C50" s="963" t="s">
        <v>936</v>
      </c>
      <c r="D50" s="964">
        <v>0</v>
      </c>
      <c r="E50" s="964">
        <v>0</v>
      </c>
      <c r="F50" s="961">
        <v>0</v>
      </c>
      <c r="G50" s="961">
        <v>0</v>
      </c>
      <c r="H50" s="961">
        <v>0</v>
      </c>
      <c r="I50" s="961">
        <v>0</v>
      </c>
      <c r="J50" s="961">
        <v>0</v>
      </c>
      <c r="K50" s="961">
        <v>0</v>
      </c>
      <c r="L50" s="961">
        <v>0</v>
      </c>
      <c r="M50" s="961">
        <v>0</v>
      </c>
      <c r="N50" s="961">
        <v>0</v>
      </c>
      <c r="O50" s="961">
        <v>0</v>
      </c>
      <c r="P50" s="961">
        <v>0</v>
      </c>
      <c r="Q50" s="961">
        <v>0</v>
      </c>
      <c r="R50" s="961">
        <v>0</v>
      </c>
      <c r="S50" s="961">
        <v>0</v>
      </c>
      <c r="T50" s="961">
        <f t="shared" si="1"/>
        <v>0</v>
      </c>
      <c r="U50" s="961">
        <f t="shared" si="2"/>
        <v>0</v>
      </c>
      <c r="V50" s="965">
        <f t="shared" si="0"/>
        <v>0</v>
      </c>
    </row>
    <row r="51" spans="1:22">
      <c r="A51" s="955"/>
      <c r="B51" s="990">
        <v>2210401</v>
      </c>
      <c r="C51" s="966" t="s">
        <v>931</v>
      </c>
      <c r="D51" s="964">
        <v>15240654.220000001</v>
      </c>
      <c r="E51" s="964">
        <v>6332770.1500000004</v>
      </c>
      <c r="F51" s="961">
        <v>0</v>
      </c>
      <c r="G51" s="961">
        <v>0</v>
      </c>
      <c r="H51" s="961">
        <v>0</v>
      </c>
      <c r="I51" s="961">
        <v>0</v>
      </c>
      <c r="J51" s="961">
        <v>0</v>
      </c>
      <c r="K51" s="961">
        <v>0</v>
      </c>
      <c r="L51" s="961">
        <v>0</v>
      </c>
      <c r="M51" s="961">
        <v>0</v>
      </c>
      <c r="N51" s="961">
        <v>0</v>
      </c>
      <c r="O51" s="961">
        <v>0</v>
      </c>
      <c r="P51" s="961">
        <v>0</v>
      </c>
      <c r="Q51" s="961">
        <v>0</v>
      </c>
      <c r="R51" s="961">
        <v>0</v>
      </c>
      <c r="S51" s="961">
        <v>0</v>
      </c>
      <c r="T51" s="961">
        <f t="shared" si="1"/>
        <v>0</v>
      </c>
      <c r="U51" s="961">
        <f t="shared" si="2"/>
        <v>6332770.1500000004</v>
      </c>
      <c r="V51" s="965">
        <f t="shared" si="0"/>
        <v>8907884.0700000003</v>
      </c>
    </row>
    <row r="52" spans="1:22">
      <c r="A52" s="955"/>
      <c r="B52" s="990">
        <v>2210402</v>
      </c>
      <c r="C52" s="966" t="s">
        <v>937</v>
      </c>
      <c r="D52" s="964">
        <v>3000000</v>
      </c>
      <c r="E52" s="964">
        <v>1070000</v>
      </c>
      <c r="F52" s="961">
        <v>0</v>
      </c>
      <c r="G52" s="961">
        <v>0</v>
      </c>
      <c r="H52" s="961">
        <v>0</v>
      </c>
      <c r="I52" s="961">
        <v>0</v>
      </c>
      <c r="J52" s="961">
        <v>0</v>
      </c>
      <c r="K52" s="961">
        <v>0</v>
      </c>
      <c r="L52" s="961">
        <v>0</v>
      </c>
      <c r="M52" s="961">
        <v>0</v>
      </c>
      <c r="N52" s="961">
        <v>0</v>
      </c>
      <c r="O52" s="961">
        <v>0</v>
      </c>
      <c r="P52" s="961">
        <v>0</v>
      </c>
      <c r="Q52" s="961">
        <v>0</v>
      </c>
      <c r="R52" s="961">
        <v>0</v>
      </c>
      <c r="S52" s="961">
        <v>0</v>
      </c>
      <c r="T52" s="961">
        <f t="shared" si="1"/>
        <v>0</v>
      </c>
      <c r="U52" s="961">
        <f t="shared" si="2"/>
        <v>1070000</v>
      </c>
      <c r="V52" s="965">
        <f t="shared" si="0"/>
        <v>1930000</v>
      </c>
    </row>
    <row r="53" spans="1:22">
      <c r="A53" s="955"/>
      <c r="B53" s="990">
        <v>2210403</v>
      </c>
      <c r="C53" s="966" t="s">
        <v>933</v>
      </c>
      <c r="D53" s="964">
        <v>4800000.1320000011</v>
      </c>
      <c r="E53" s="964">
        <v>2500088.9500000002</v>
      </c>
      <c r="F53" s="961">
        <v>0</v>
      </c>
      <c r="G53" s="961">
        <v>0</v>
      </c>
      <c r="H53" s="961">
        <v>0</v>
      </c>
      <c r="I53" s="961">
        <v>0</v>
      </c>
      <c r="J53" s="961">
        <v>0</v>
      </c>
      <c r="K53" s="961">
        <v>0</v>
      </c>
      <c r="L53" s="961">
        <v>0</v>
      </c>
      <c r="M53" s="961">
        <v>0</v>
      </c>
      <c r="N53" s="961">
        <v>0</v>
      </c>
      <c r="O53" s="961">
        <v>0</v>
      </c>
      <c r="P53" s="961">
        <v>0</v>
      </c>
      <c r="Q53" s="973">
        <v>190000</v>
      </c>
      <c r="R53" s="961">
        <v>0</v>
      </c>
      <c r="S53" s="961">
        <v>0</v>
      </c>
      <c r="T53" s="961">
        <f t="shared" si="1"/>
        <v>190000</v>
      </c>
      <c r="U53" s="961">
        <f t="shared" si="2"/>
        <v>2690088.95</v>
      </c>
      <c r="V53" s="965">
        <f t="shared" si="0"/>
        <v>2109911.182000001</v>
      </c>
    </row>
    <row r="54" spans="1:22">
      <c r="A54" s="955"/>
      <c r="B54" s="993" t="s">
        <v>938</v>
      </c>
      <c r="C54" s="967" t="s">
        <v>939</v>
      </c>
      <c r="D54" s="964">
        <v>0</v>
      </c>
      <c r="E54" s="964">
        <v>0</v>
      </c>
      <c r="F54" s="961">
        <v>0</v>
      </c>
      <c r="G54" s="961">
        <v>0</v>
      </c>
      <c r="H54" s="961">
        <v>0</v>
      </c>
      <c r="I54" s="961">
        <v>0</v>
      </c>
      <c r="J54" s="961">
        <v>0</v>
      </c>
      <c r="K54" s="961">
        <v>0</v>
      </c>
      <c r="L54" s="961">
        <v>0</v>
      </c>
      <c r="M54" s="961">
        <v>0</v>
      </c>
      <c r="N54" s="961">
        <v>0</v>
      </c>
      <c r="O54" s="961">
        <v>0</v>
      </c>
      <c r="P54" s="961">
        <v>0</v>
      </c>
      <c r="Q54" s="961">
        <v>0</v>
      </c>
      <c r="R54" s="961">
        <v>0</v>
      </c>
      <c r="S54" s="961">
        <v>0</v>
      </c>
      <c r="T54" s="961">
        <f t="shared" si="1"/>
        <v>0</v>
      </c>
      <c r="U54" s="961">
        <f t="shared" si="2"/>
        <v>0</v>
      </c>
      <c r="V54" s="965">
        <f t="shared" si="0"/>
        <v>0</v>
      </c>
    </row>
    <row r="55" spans="1:22">
      <c r="A55" s="955"/>
      <c r="B55" s="990">
        <v>2210504</v>
      </c>
      <c r="C55" s="966" t="s">
        <v>940</v>
      </c>
      <c r="D55" s="964">
        <v>15982942.601053385</v>
      </c>
      <c r="E55" s="964">
        <v>1125900</v>
      </c>
      <c r="F55" s="961">
        <v>0</v>
      </c>
      <c r="G55" s="961">
        <v>0</v>
      </c>
      <c r="H55" s="961">
        <v>0</v>
      </c>
      <c r="I55" s="961">
        <v>0</v>
      </c>
      <c r="J55" s="961">
        <v>0</v>
      </c>
      <c r="K55" s="961">
        <v>0</v>
      </c>
      <c r="L55" s="961">
        <v>0</v>
      </c>
      <c r="M55" s="961">
        <v>0</v>
      </c>
      <c r="N55" s="961">
        <v>0</v>
      </c>
      <c r="O55" s="961">
        <v>0</v>
      </c>
      <c r="P55" s="961">
        <v>0</v>
      </c>
      <c r="Q55" s="961">
        <v>0</v>
      </c>
      <c r="R55" s="961">
        <v>0</v>
      </c>
      <c r="S55" s="961">
        <v>0</v>
      </c>
      <c r="T55" s="961">
        <f t="shared" si="1"/>
        <v>0</v>
      </c>
      <c r="U55" s="961">
        <f t="shared" si="2"/>
        <v>1125900</v>
      </c>
      <c r="V55" s="965">
        <f t="shared" si="0"/>
        <v>14857042.601053385</v>
      </c>
    </row>
    <row r="56" spans="1:22">
      <c r="A56" s="955"/>
      <c r="B56" s="990">
        <v>2210503</v>
      </c>
      <c r="C56" s="966" t="s">
        <v>941</v>
      </c>
      <c r="D56" s="964">
        <v>3166266.1161557212</v>
      </c>
      <c r="E56" s="964">
        <v>0</v>
      </c>
      <c r="F56" s="961">
        <v>0</v>
      </c>
      <c r="G56" s="961">
        <v>0</v>
      </c>
      <c r="H56" s="961">
        <v>0</v>
      </c>
      <c r="I56" s="961">
        <v>0</v>
      </c>
      <c r="J56" s="961">
        <v>0</v>
      </c>
      <c r="K56" s="961">
        <v>0</v>
      </c>
      <c r="L56" s="961">
        <v>0</v>
      </c>
      <c r="M56" s="961">
        <v>0</v>
      </c>
      <c r="N56" s="961">
        <v>0</v>
      </c>
      <c r="O56" s="961">
        <v>0</v>
      </c>
      <c r="P56" s="961">
        <v>0</v>
      </c>
      <c r="Q56" s="961">
        <v>0</v>
      </c>
      <c r="R56" s="961">
        <v>0</v>
      </c>
      <c r="S56" s="961">
        <v>0</v>
      </c>
      <c r="T56" s="961">
        <f t="shared" si="1"/>
        <v>0</v>
      </c>
      <c r="U56" s="961">
        <f t="shared" si="2"/>
        <v>0</v>
      </c>
      <c r="V56" s="965">
        <f t="shared" si="0"/>
        <v>3166266.1161557212</v>
      </c>
    </row>
    <row r="57" spans="1:22">
      <c r="A57" s="955"/>
      <c r="B57" s="990">
        <v>2210502</v>
      </c>
      <c r="C57" s="966" t="s">
        <v>395</v>
      </c>
      <c r="D57" s="964">
        <v>18519266.13725128</v>
      </c>
      <c r="E57" s="964">
        <v>1372855.15</v>
      </c>
      <c r="F57" s="961">
        <v>0</v>
      </c>
      <c r="G57" s="961">
        <v>0</v>
      </c>
      <c r="H57" s="961">
        <v>0</v>
      </c>
      <c r="I57" s="961">
        <v>0</v>
      </c>
      <c r="J57" s="961">
        <v>0</v>
      </c>
      <c r="K57" s="961">
        <v>0</v>
      </c>
      <c r="L57" s="961">
        <v>0</v>
      </c>
      <c r="M57" s="961">
        <v>0</v>
      </c>
      <c r="N57" s="961">
        <v>0</v>
      </c>
      <c r="O57" s="961">
        <v>0</v>
      </c>
      <c r="P57" s="961">
        <v>0</v>
      </c>
      <c r="Q57" s="961">
        <v>0</v>
      </c>
      <c r="R57" s="961">
        <v>0</v>
      </c>
      <c r="S57" s="961">
        <v>0</v>
      </c>
      <c r="T57" s="961">
        <f t="shared" si="1"/>
        <v>0</v>
      </c>
      <c r="U57" s="961">
        <f t="shared" si="2"/>
        <v>1372855.15</v>
      </c>
      <c r="V57" s="965">
        <f t="shared" si="0"/>
        <v>17146410.987251282</v>
      </c>
    </row>
    <row r="58" spans="1:22">
      <c r="A58" s="955"/>
      <c r="B58" s="990">
        <v>2210505</v>
      </c>
      <c r="C58" s="966" t="s">
        <v>942</v>
      </c>
      <c r="D58" s="964">
        <v>4171425.419491021</v>
      </c>
      <c r="E58" s="964">
        <v>0</v>
      </c>
      <c r="F58" s="961">
        <v>0</v>
      </c>
      <c r="G58" s="961">
        <v>0</v>
      </c>
      <c r="H58" s="961">
        <v>0</v>
      </c>
      <c r="I58" s="961">
        <v>0</v>
      </c>
      <c r="J58" s="961">
        <v>0</v>
      </c>
      <c r="K58" s="961">
        <v>0</v>
      </c>
      <c r="L58" s="961">
        <v>0</v>
      </c>
      <c r="M58" s="961">
        <v>0</v>
      </c>
      <c r="N58" s="961">
        <v>0</v>
      </c>
      <c r="O58" s="961">
        <v>0</v>
      </c>
      <c r="P58" s="961">
        <v>0</v>
      </c>
      <c r="Q58" s="961">
        <v>0</v>
      </c>
      <c r="R58" s="961">
        <v>0</v>
      </c>
      <c r="S58" s="961">
        <v>0</v>
      </c>
      <c r="T58" s="961">
        <f t="shared" si="1"/>
        <v>0</v>
      </c>
      <c r="U58" s="961">
        <f t="shared" si="2"/>
        <v>0</v>
      </c>
      <c r="V58" s="965">
        <f t="shared" si="0"/>
        <v>4171425.419491021</v>
      </c>
    </row>
    <row r="59" spans="1:22">
      <c r="A59" s="955"/>
      <c r="B59" s="993" t="s">
        <v>943</v>
      </c>
      <c r="C59" s="967" t="s">
        <v>396</v>
      </c>
      <c r="D59" s="964">
        <v>0</v>
      </c>
      <c r="E59" s="964">
        <v>0</v>
      </c>
      <c r="F59" s="961">
        <v>0</v>
      </c>
      <c r="G59" s="961">
        <v>0</v>
      </c>
      <c r="H59" s="961">
        <v>0</v>
      </c>
      <c r="I59" s="961">
        <v>0</v>
      </c>
      <c r="J59" s="961">
        <v>0</v>
      </c>
      <c r="K59" s="961">
        <v>0</v>
      </c>
      <c r="L59" s="961">
        <v>0</v>
      </c>
      <c r="M59" s="961">
        <v>0</v>
      </c>
      <c r="N59" s="961">
        <v>0</v>
      </c>
      <c r="O59" s="961">
        <v>0</v>
      </c>
      <c r="P59" s="961">
        <v>0</v>
      </c>
      <c r="Q59" s="961">
        <v>0</v>
      </c>
      <c r="R59" s="961">
        <v>0</v>
      </c>
      <c r="S59" s="961">
        <v>0</v>
      </c>
      <c r="T59" s="961">
        <f t="shared" si="1"/>
        <v>0</v>
      </c>
      <c r="U59" s="961">
        <f t="shared" si="2"/>
        <v>0</v>
      </c>
      <c r="V59" s="965">
        <f t="shared" si="0"/>
        <v>0</v>
      </c>
    </row>
    <row r="60" spans="1:22">
      <c r="A60" s="955"/>
      <c r="B60" s="992" t="s">
        <v>944</v>
      </c>
      <c r="C60" s="970" t="s">
        <v>397</v>
      </c>
      <c r="D60" s="964">
        <v>12243453.689802498</v>
      </c>
      <c r="E60" s="964">
        <v>2073432</v>
      </c>
      <c r="F60" s="961">
        <v>0</v>
      </c>
      <c r="G60" s="961">
        <v>0</v>
      </c>
      <c r="H60" s="961">
        <v>0</v>
      </c>
      <c r="I60" s="961">
        <v>0</v>
      </c>
      <c r="J60" s="961">
        <v>0</v>
      </c>
      <c r="K60" s="961">
        <v>0</v>
      </c>
      <c r="L60" s="961">
        <v>0</v>
      </c>
      <c r="M60" s="961">
        <v>0</v>
      </c>
      <c r="N60" s="961">
        <v>0</v>
      </c>
      <c r="O60" s="961">
        <v>0</v>
      </c>
      <c r="P60" s="961">
        <v>0</v>
      </c>
      <c r="Q60" s="961">
        <v>0</v>
      </c>
      <c r="R60" s="961">
        <v>0</v>
      </c>
      <c r="S60" s="961">
        <v>0</v>
      </c>
      <c r="T60" s="961">
        <f t="shared" si="1"/>
        <v>0</v>
      </c>
      <c r="U60" s="961">
        <f t="shared" si="2"/>
        <v>2073432</v>
      </c>
      <c r="V60" s="965">
        <f t="shared" si="0"/>
        <v>10170021.689802498</v>
      </c>
    </row>
    <row r="61" spans="1:22">
      <c r="A61" s="955"/>
      <c r="B61" s="992">
        <v>2210604</v>
      </c>
      <c r="C61" s="970" t="s">
        <v>398</v>
      </c>
      <c r="D61" s="964">
        <v>4515613.7906880006</v>
      </c>
      <c r="E61" s="964">
        <v>0</v>
      </c>
      <c r="F61" s="961">
        <v>0</v>
      </c>
      <c r="G61" s="961">
        <v>0</v>
      </c>
      <c r="H61" s="961">
        <v>0</v>
      </c>
      <c r="I61" s="961">
        <v>0</v>
      </c>
      <c r="J61" s="961">
        <v>0</v>
      </c>
      <c r="K61" s="961">
        <v>0</v>
      </c>
      <c r="L61" s="961">
        <v>0</v>
      </c>
      <c r="M61" s="961">
        <v>0</v>
      </c>
      <c r="N61" s="961">
        <v>0</v>
      </c>
      <c r="O61" s="961">
        <v>0</v>
      </c>
      <c r="P61" s="961">
        <v>0</v>
      </c>
      <c r="Q61" s="961">
        <v>0</v>
      </c>
      <c r="R61" s="961">
        <v>0</v>
      </c>
      <c r="S61" s="961">
        <v>0</v>
      </c>
      <c r="T61" s="961">
        <f t="shared" si="1"/>
        <v>0</v>
      </c>
      <c r="U61" s="961">
        <f t="shared" si="2"/>
        <v>0</v>
      </c>
      <c r="V61" s="965">
        <f t="shared" si="0"/>
        <v>4515613.7906880006</v>
      </c>
    </row>
    <row r="62" spans="1:22">
      <c r="A62" s="955"/>
      <c r="B62" s="993" t="s">
        <v>945</v>
      </c>
      <c r="C62" s="967" t="s">
        <v>399</v>
      </c>
      <c r="D62" s="964">
        <v>0</v>
      </c>
      <c r="E62" s="964">
        <v>0</v>
      </c>
      <c r="F62" s="961">
        <v>0</v>
      </c>
      <c r="G62" s="961">
        <v>0</v>
      </c>
      <c r="H62" s="961">
        <v>0</v>
      </c>
      <c r="I62" s="961">
        <v>0</v>
      </c>
      <c r="J62" s="961">
        <v>0</v>
      </c>
      <c r="K62" s="961">
        <v>0</v>
      </c>
      <c r="L62" s="961">
        <v>0</v>
      </c>
      <c r="M62" s="961">
        <v>0</v>
      </c>
      <c r="N62" s="961">
        <v>0</v>
      </c>
      <c r="O62" s="961">
        <v>0</v>
      </c>
      <c r="P62" s="961">
        <v>0</v>
      </c>
      <c r="Q62" s="961">
        <v>0</v>
      </c>
      <c r="R62" s="961">
        <v>0</v>
      </c>
      <c r="S62" s="961">
        <v>0</v>
      </c>
      <c r="T62" s="961">
        <f t="shared" si="1"/>
        <v>0</v>
      </c>
      <c r="U62" s="961">
        <f t="shared" si="2"/>
        <v>0</v>
      </c>
      <c r="V62" s="965">
        <f t="shared" si="0"/>
        <v>0</v>
      </c>
    </row>
    <row r="63" spans="1:22">
      <c r="A63" s="969"/>
      <c r="B63" s="994">
        <v>2210701</v>
      </c>
      <c r="C63" s="974" t="s">
        <v>400</v>
      </c>
      <c r="D63" s="964">
        <v>3878863</v>
      </c>
      <c r="E63" s="964">
        <v>0</v>
      </c>
      <c r="F63" s="961">
        <v>0</v>
      </c>
      <c r="G63" s="961">
        <v>0</v>
      </c>
      <c r="H63" s="961">
        <v>0</v>
      </c>
      <c r="I63" s="961">
        <v>0</v>
      </c>
      <c r="J63" s="961">
        <v>0</v>
      </c>
      <c r="K63" s="961">
        <v>0</v>
      </c>
      <c r="L63" s="961">
        <v>0</v>
      </c>
      <c r="M63" s="961">
        <v>0</v>
      </c>
      <c r="N63" s="961">
        <v>0</v>
      </c>
      <c r="O63" s="961">
        <v>0</v>
      </c>
      <c r="P63" s="961">
        <v>0</v>
      </c>
      <c r="Q63" s="961">
        <v>0</v>
      </c>
      <c r="R63" s="961">
        <v>0</v>
      </c>
      <c r="S63" s="961">
        <v>0</v>
      </c>
      <c r="T63" s="961">
        <f t="shared" si="1"/>
        <v>0</v>
      </c>
      <c r="U63" s="961">
        <f t="shared" si="2"/>
        <v>0</v>
      </c>
      <c r="V63" s="965">
        <f t="shared" si="0"/>
        <v>3878863</v>
      </c>
    </row>
    <row r="64" spans="1:22">
      <c r="A64" s="969"/>
      <c r="B64" s="990">
        <v>2210703</v>
      </c>
      <c r="C64" s="966" t="s">
        <v>401</v>
      </c>
      <c r="D64" s="964">
        <v>290400</v>
      </c>
      <c r="E64" s="964">
        <v>64000</v>
      </c>
      <c r="F64" s="961">
        <v>0</v>
      </c>
      <c r="G64" s="961">
        <v>0</v>
      </c>
      <c r="H64" s="961">
        <v>0</v>
      </c>
      <c r="I64" s="961">
        <v>0</v>
      </c>
      <c r="J64" s="961">
        <v>0</v>
      </c>
      <c r="K64" s="961">
        <v>0</v>
      </c>
      <c r="L64" s="961">
        <v>0</v>
      </c>
      <c r="M64" s="961">
        <v>0</v>
      </c>
      <c r="N64" s="961">
        <v>0</v>
      </c>
      <c r="O64" s="961">
        <v>0</v>
      </c>
      <c r="P64" s="961">
        <v>0</v>
      </c>
      <c r="Q64" s="961">
        <v>0</v>
      </c>
      <c r="R64" s="961">
        <v>0</v>
      </c>
      <c r="S64" s="961">
        <v>0</v>
      </c>
      <c r="T64" s="961">
        <f t="shared" si="1"/>
        <v>0</v>
      </c>
      <c r="U64" s="961">
        <f t="shared" si="2"/>
        <v>64000</v>
      </c>
      <c r="V64" s="965">
        <f t="shared" si="0"/>
        <v>226400</v>
      </c>
    </row>
    <row r="65" spans="1:22">
      <c r="A65" s="969"/>
      <c r="B65" s="994">
        <v>2210704</v>
      </c>
      <c r="C65" s="974" t="s">
        <v>946</v>
      </c>
      <c r="D65" s="964">
        <v>508134.59262720012</v>
      </c>
      <c r="E65" s="964">
        <f>517543.1-64000</f>
        <v>453543.1</v>
      </c>
      <c r="F65" s="961">
        <v>0</v>
      </c>
      <c r="G65" s="961">
        <v>0</v>
      </c>
      <c r="H65" s="961">
        <v>0</v>
      </c>
      <c r="I65" s="961">
        <v>0</v>
      </c>
      <c r="J65" s="961">
        <v>0</v>
      </c>
      <c r="K65" s="961">
        <v>0</v>
      </c>
      <c r="L65" s="961">
        <v>0</v>
      </c>
      <c r="M65" s="961">
        <v>0</v>
      </c>
      <c r="N65" s="961">
        <v>0</v>
      </c>
      <c r="O65" s="961">
        <v>0</v>
      </c>
      <c r="P65" s="961">
        <v>0</v>
      </c>
      <c r="Q65" s="961">
        <v>0</v>
      </c>
      <c r="R65" s="961">
        <v>0</v>
      </c>
      <c r="S65" s="961">
        <v>0</v>
      </c>
      <c r="T65" s="961">
        <f t="shared" si="1"/>
        <v>0</v>
      </c>
      <c r="U65" s="961">
        <f t="shared" si="2"/>
        <v>453543.1</v>
      </c>
      <c r="V65" s="965">
        <f t="shared" si="0"/>
        <v>54591.492627200147</v>
      </c>
    </row>
    <row r="66" spans="1:22">
      <c r="A66" s="969"/>
      <c r="B66" s="990">
        <v>2210708</v>
      </c>
      <c r="C66" s="966" t="s">
        <v>402</v>
      </c>
      <c r="D66" s="964">
        <v>38153027.226744235</v>
      </c>
      <c r="E66" s="964">
        <v>10706065.85</v>
      </c>
      <c r="F66" s="961">
        <v>0</v>
      </c>
      <c r="G66" s="961">
        <v>0</v>
      </c>
      <c r="H66" s="961">
        <v>0</v>
      </c>
      <c r="I66" s="961">
        <v>0</v>
      </c>
      <c r="J66" s="961">
        <v>0</v>
      </c>
      <c r="K66" s="961">
        <v>0</v>
      </c>
      <c r="L66" s="961">
        <v>0</v>
      </c>
      <c r="M66" s="961">
        <v>0</v>
      </c>
      <c r="N66" s="961">
        <v>0</v>
      </c>
      <c r="O66" s="961">
        <v>0</v>
      </c>
      <c r="P66" s="961">
        <v>0</v>
      </c>
      <c r="Q66" s="961">
        <v>0</v>
      </c>
      <c r="R66" s="961">
        <v>0</v>
      </c>
      <c r="S66" s="961">
        <v>0</v>
      </c>
      <c r="T66" s="961">
        <f t="shared" si="1"/>
        <v>0</v>
      </c>
      <c r="U66" s="961">
        <f t="shared" si="2"/>
        <v>10706065.85</v>
      </c>
      <c r="V66" s="965">
        <f t="shared" si="0"/>
        <v>27446961.376744233</v>
      </c>
    </row>
    <row r="67" spans="1:22">
      <c r="A67" s="969"/>
      <c r="B67" s="990">
        <v>2210710</v>
      </c>
      <c r="C67" s="966" t="s">
        <v>947</v>
      </c>
      <c r="D67" s="964">
        <v>43624701.410647444</v>
      </c>
      <c r="E67" s="964">
        <v>16168244.65</v>
      </c>
      <c r="F67" s="961">
        <v>0</v>
      </c>
      <c r="G67" s="961">
        <v>0</v>
      </c>
      <c r="H67" s="961">
        <v>0</v>
      </c>
      <c r="I67" s="964">
        <v>594800</v>
      </c>
      <c r="J67" s="961">
        <v>0</v>
      </c>
      <c r="K67" s="961">
        <v>0</v>
      </c>
      <c r="L67" s="964">
        <v>640000</v>
      </c>
      <c r="M67" s="961">
        <v>0</v>
      </c>
      <c r="N67" s="961">
        <v>0</v>
      </c>
      <c r="O67" s="961">
        <v>0</v>
      </c>
      <c r="P67" s="961">
        <v>0</v>
      </c>
      <c r="Q67" s="961">
        <v>0</v>
      </c>
      <c r="R67" s="961">
        <v>0</v>
      </c>
      <c r="S67" s="961">
        <v>0</v>
      </c>
      <c r="T67" s="961">
        <f t="shared" si="1"/>
        <v>1234800</v>
      </c>
      <c r="U67" s="961">
        <f t="shared" si="2"/>
        <v>17403044.649999999</v>
      </c>
      <c r="V67" s="965">
        <f t="shared" si="0"/>
        <v>26221656.760647446</v>
      </c>
    </row>
    <row r="68" spans="1:22">
      <c r="A68" s="955"/>
      <c r="B68" s="990">
        <v>2210711</v>
      </c>
      <c r="C68" s="966" t="s">
        <v>403</v>
      </c>
      <c r="D68" s="964">
        <v>29154584.718820415</v>
      </c>
      <c r="E68" s="964">
        <v>9102100</v>
      </c>
      <c r="F68" s="961">
        <v>0</v>
      </c>
      <c r="G68" s="961">
        <v>0</v>
      </c>
      <c r="H68" s="961">
        <v>0</v>
      </c>
      <c r="I68" s="964">
        <v>740000</v>
      </c>
      <c r="J68" s="961">
        <v>0</v>
      </c>
      <c r="K68" s="961">
        <v>0</v>
      </c>
      <c r="L68" s="961">
        <v>0</v>
      </c>
      <c r="M68" s="961">
        <v>0</v>
      </c>
      <c r="N68" s="961">
        <v>0</v>
      </c>
      <c r="O68" s="961">
        <v>0</v>
      </c>
      <c r="P68" s="961">
        <v>0</v>
      </c>
      <c r="Q68" s="961">
        <v>0</v>
      </c>
      <c r="R68" s="961">
        <v>0</v>
      </c>
      <c r="S68" s="961">
        <v>0</v>
      </c>
      <c r="T68" s="961">
        <f t="shared" si="1"/>
        <v>740000</v>
      </c>
      <c r="U68" s="961">
        <f t="shared" si="2"/>
        <v>9842100</v>
      </c>
      <c r="V68" s="965">
        <f t="shared" si="0"/>
        <v>19312484.718820415</v>
      </c>
    </row>
    <row r="69" spans="1:22">
      <c r="A69" s="969"/>
      <c r="B69" s="990">
        <v>2210716</v>
      </c>
      <c r="C69" s="966" t="s">
        <v>404</v>
      </c>
      <c r="D69" s="964">
        <v>2098675.4848000016</v>
      </c>
      <c r="E69" s="964">
        <v>0</v>
      </c>
      <c r="F69" s="961">
        <v>0</v>
      </c>
      <c r="G69" s="961">
        <v>0</v>
      </c>
      <c r="H69" s="961">
        <v>0</v>
      </c>
      <c r="I69" s="961">
        <v>0</v>
      </c>
      <c r="J69" s="961">
        <v>0</v>
      </c>
      <c r="K69" s="961">
        <v>0</v>
      </c>
      <c r="L69" s="961">
        <v>0</v>
      </c>
      <c r="M69" s="961">
        <v>0</v>
      </c>
      <c r="N69" s="961">
        <v>0</v>
      </c>
      <c r="O69" s="961">
        <v>0</v>
      </c>
      <c r="P69" s="961">
        <v>0</v>
      </c>
      <c r="Q69" s="961">
        <v>0</v>
      </c>
      <c r="R69" s="961">
        <v>0</v>
      </c>
      <c r="S69" s="961">
        <v>0</v>
      </c>
      <c r="T69" s="961">
        <f t="shared" si="1"/>
        <v>0</v>
      </c>
      <c r="U69" s="961">
        <f t="shared" si="2"/>
        <v>0</v>
      </c>
      <c r="V69" s="965">
        <f t="shared" si="0"/>
        <v>2098675.4848000016</v>
      </c>
    </row>
    <row r="70" spans="1:22" ht="28">
      <c r="A70" s="969"/>
      <c r="B70" s="990">
        <v>2210799</v>
      </c>
      <c r="C70" s="975" t="s">
        <v>405</v>
      </c>
      <c r="D70" s="964">
        <v>0</v>
      </c>
      <c r="E70" s="964">
        <v>0</v>
      </c>
      <c r="F70" s="961">
        <v>0</v>
      </c>
      <c r="G70" s="961">
        <v>0</v>
      </c>
      <c r="H70" s="961">
        <v>0</v>
      </c>
      <c r="I70" s="961">
        <v>0</v>
      </c>
      <c r="J70" s="961">
        <v>0</v>
      </c>
      <c r="K70" s="961">
        <v>0</v>
      </c>
      <c r="L70" s="961">
        <v>0</v>
      </c>
      <c r="M70" s="961">
        <v>0</v>
      </c>
      <c r="N70" s="961">
        <v>0</v>
      </c>
      <c r="O70" s="961">
        <v>0</v>
      </c>
      <c r="P70" s="961">
        <v>0</v>
      </c>
      <c r="Q70" s="961">
        <v>0</v>
      </c>
      <c r="R70" s="961">
        <v>0</v>
      </c>
      <c r="S70" s="961">
        <v>0</v>
      </c>
      <c r="T70" s="961">
        <f t="shared" si="1"/>
        <v>0</v>
      </c>
      <c r="U70" s="961">
        <f t="shared" si="2"/>
        <v>0</v>
      </c>
      <c r="V70" s="965">
        <f t="shared" si="0"/>
        <v>0</v>
      </c>
    </row>
    <row r="71" spans="1:22">
      <c r="A71" s="976"/>
      <c r="B71" s="994">
        <v>2210799</v>
      </c>
      <c r="C71" s="970" t="s">
        <v>406</v>
      </c>
      <c r="D71" s="964">
        <v>580800</v>
      </c>
      <c r="E71" s="964">
        <v>0</v>
      </c>
      <c r="F71" s="961">
        <v>0</v>
      </c>
      <c r="G71" s="961">
        <v>0</v>
      </c>
      <c r="H71" s="961">
        <v>0</v>
      </c>
      <c r="I71" s="961">
        <v>0</v>
      </c>
      <c r="J71" s="961">
        <v>0</v>
      </c>
      <c r="K71" s="961">
        <v>0</v>
      </c>
      <c r="L71" s="961">
        <v>0</v>
      </c>
      <c r="M71" s="961">
        <v>0</v>
      </c>
      <c r="N71" s="961">
        <v>0</v>
      </c>
      <c r="O71" s="961">
        <v>0</v>
      </c>
      <c r="P71" s="961">
        <v>0</v>
      </c>
      <c r="Q71" s="961">
        <v>0</v>
      </c>
      <c r="R71" s="961">
        <v>0</v>
      </c>
      <c r="S71" s="961">
        <v>0</v>
      </c>
      <c r="T71" s="961">
        <f t="shared" si="1"/>
        <v>0</v>
      </c>
      <c r="U71" s="961">
        <f t="shared" si="2"/>
        <v>0</v>
      </c>
      <c r="V71" s="965">
        <f t="shared" si="0"/>
        <v>580800</v>
      </c>
    </row>
    <row r="72" spans="1:22">
      <c r="A72" s="969"/>
      <c r="B72" s="992">
        <v>2210799</v>
      </c>
      <c r="C72" s="970" t="s">
        <v>407</v>
      </c>
      <c r="D72" s="964">
        <v>1000000</v>
      </c>
      <c r="E72" s="964">
        <v>0</v>
      </c>
      <c r="F72" s="961">
        <v>0</v>
      </c>
      <c r="G72" s="961">
        <v>0</v>
      </c>
      <c r="H72" s="961">
        <v>0</v>
      </c>
      <c r="I72" s="961">
        <v>0</v>
      </c>
      <c r="J72" s="961">
        <v>0</v>
      </c>
      <c r="K72" s="961">
        <v>0</v>
      </c>
      <c r="L72" s="961">
        <v>0</v>
      </c>
      <c r="M72" s="961">
        <v>0</v>
      </c>
      <c r="N72" s="961">
        <v>0</v>
      </c>
      <c r="O72" s="961">
        <v>0</v>
      </c>
      <c r="P72" s="961">
        <v>0</v>
      </c>
      <c r="Q72" s="961">
        <v>0</v>
      </c>
      <c r="R72" s="961">
        <v>0</v>
      </c>
      <c r="S72" s="961">
        <v>0</v>
      </c>
      <c r="T72" s="961">
        <f t="shared" si="1"/>
        <v>0</v>
      </c>
      <c r="U72" s="961">
        <f t="shared" si="2"/>
        <v>0</v>
      </c>
      <c r="V72" s="965">
        <f t="shared" si="0"/>
        <v>1000000</v>
      </c>
    </row>
    <row r="73" spans="1:22">
      <c r="A73" s="955"/>
      <c r="B73" s="990">
        <v>2210799</v>
      </c>
      <c r="C73" s="966" t="s">
        <v>948</v>
      </c>
      <c r="D73" s="964">
        <v>232320.00000000006</v>
      </c>
      <c r="E73" s="964">
        <v>0</v>
      </c>
      <c r="F73" s="961">
        <v>0</v>
      </c>
      <c r="G73" s="961">
        <v>0</v>
      </c>
      <c r="H73" s="961">
        <v>0</v>
      </c>
      <c r="I73" s="961">
        <v>0</v>
      </c>
      <c r="J73" s="961">
        <v>0</v>
      </c>
      <c r="K73" s="961">
        <v>0</v>
      </c>
      <c r="L73" s="961">
        <v>0</v>
      </c>
      <c r="M73" s="961">
        <v>0</v>
      </c>
      <c r="N73" s="961">
        <v>0</v>
      </c>
      <c r="O73" s="961">
        <v>0</v>
      </c>
      <c r="P73" s="961">
        <v>0</v>
      </c>
      <c r="Q73" s="961">
        <v>0</v>
      </c>
      <c r="R73" s="961">
        <v>0</v>
      </c>
      <c r="S73" s="961">
        <v>0</v>
      </c>
      <c r="T73" s="961">
        <f t="shared" si="1"/>
        <v>0</v>
      </c>
      <c r="U73" s="961">
        <f t="shared" si="2"/>
        <v>0</v>
      </c>
      <c r="V73" s="965">
        <f t="shared" ref="V73:V136" si="4">D73-E73-T73</f>
        <v>232320.00000000006</v>
      </c>
    </row>
    <row r="74" spans="1:22">
      <c r="A74" s="955"/>
      <c r="B74" s="993" t="s">
        <v>949</v>
      </c>
      <c r="C74" s="967" t="s">
        <v>950</v>
      </c>
      <c r="D74" s="964">
        <v>0</v>
      </c>
      <c r="E74" s="964">
        <v>0</v>
      </c>
      <c r="F74" s="961">
        <v>0</v>
      </c>
      <c r="G74" s="961">
        <v>0</v>
      </c>
      <c r="H74" s="961">
        <v>0</v>
      </c>
      <c r="I74" s="961">
        <v>0</v>
      </c>
      <c r="J74" s="961">
        <v>0</v>
      </c>
      <c r="K74" s="961">
        <v>0</v>
      </c>
      <c r="L74" s="961">
        <v>0</v>
      </c>
      <c r="M74" s="961">
        <v>0</v>
      </c>
      <c r="N74" s="961">
        <v>0</v>
      </c>
      <c r="O74" s="961">
        <v>0</v>
      </c>
      <c r="P74" s="961">
        <v>0</v>
      </c>
      <c r="Q74" s="961">
        <v>0</v>
      </c>
      <c r="R74" s="961">
        <v>0</v>
      </c>
      <c r="S74" s="961">
        <v>0</v>
      </c>
      <c r="T74" s="961">
        <f t="shared" si="1"/>
        <v>0</v>
      </c>
      <c r="U74" s="961">
        <f t="shared" si="2"/>
        <v>0</v>
      </c>
      <c r="V74" s="965">
        <f t="shared" si="4"/>
        <v>0</v>
      </c>
    </row>
    <row r="75" spans="1:22">
      <c r="A75" s="955"/>
      <c r="B75" s="990">
        <v>2210801</v>
      </c>
      <c r="C75" s="966" t="s">
        <v>951</v>
      </c>
      <c r="D75" s="964">
        <v>84469177.568277806</v>
      </c>
      <c r="E75" s="964">
        <v>22986710.350000001</v>
      </c>
      <c r="F75" s="961">
        <v>0</v>
      </c>
      <c r="G75" s="961">
        <v>0</v>
      </c>
      <c r="H75" s="961">
        <v>0</v>
      </c>
      <c r="I75" s="964">
        <v>400000</v>
      </c>
      <c r="J75" s="961">
        <v>0</v>
      </c>
      <c r="K75" s="961">
        <v>0</v>
      </c>
      <c r="L75" s="961">
        <v>0</v>
      </c>
      <c r="M75" s="961">
        <v>0</v>
      </c>
      <c r="N75" s="961">
        <v>0</v>
      </c>
      <c r="O75" s="961">
        <v>0</v>
      </c>
      <c r="P75" s="961">
        <v>0</v>
      </c>
      <c r="Q75" s="961">
        <v>0</v>
      </c>
      <c r="R75" s="961">
        <v>0</v>
      </c>
      <c r="S75" s="961">
        <v>0</v>
      </c>
      <c r="T75" s="961">
        <f t="shared" ref="T75:T138" si="5">F75+G75+H75+I75+J75+K75+L75+M75+N75+O75+P75+Q75+R75+S75</f>
        <v>400000</v>
      </c>
      <c r="U75" s="961">
        <f t="shared" si="2"/>
        <v>23386710.350000001</v>
      </c>
      <c r="V75" s="965">
        <f t="shared" si="4"/>
        <v>61082467.218277805</v>
      </c>
    </row>
    <row r="76" spans="1:22">
      <c r="A76" s="955"/>
      <c r="B76" s="990">
        <v>2210802</v>
      </c>
      <c r="C76" s="966" t="s">
        <v>952</v>
      </c>
      <c r="D76" s="964">
        <v>33698384.907008529</v>
      </c>
      <c r="E76" s="964">
        <v>7971020</v>
      </c>
      <c r="F76" s="961">
        <v>0</v>
      </c>
      <c r="G76" s="961">
        <v>0</v>
      </c>
      <c r="H76" s="961">
        <v>0</v>
      </c>
      <c r="I76" s="964">
        <v>700000</v>
      </c>
      <c r="J76" s="961">
        <v>0</v>
      </c>
      <c r="K76" s="961">
        <v>0</v>
      </c>
      <c r="L76" s="961">
        <v>0</v>
      </c>
      <c r="M76" s="961">
        <v>0</v>
      </c>
      <c r="N76" s="961">
        <v>0</v>
      </c>
      <c r="O76" s="961">
        <v>0</v>
      </c>
      <c r="P76" s="961">
        <v>0</v>
      </c>
      <c r="Q76" s="961">
        <v>0</v>
      </c>
      <c r="R76" s="961">
        <v>0</v>
      </c>
      <c r="S76" s="961">
        <v>0</v>
      </c>
      <c r="T76" s="961">
        <f t="shared" si="5"/>
        <v>700000</v>
      </c>
      <c r="U76" s="961">
        <f t="shared" si="2"/>
        <v>8671020</v>
      </c>
      <c r="V76" s="965">
        <f t="shared" si="4"/>
        <v>25027364.907008529</v>
      </c>
    </row>
    <row r="77" spans="1:22">
      <c r="A77" s="955"/>
      <c r="B77" s="990">
        <v>2210807</v>
      </c>
      <c r="C77" s="966" t="s">
        <v>411</v>
      </c>
      <c r="D77" s="964">
        <v>0</v>
      </c>
      <c r="E77" s="964">
        <v>0</v>
      </c>
      <c r="F77" s="961">
        <v>0</v>
      </c>
      <c r="G77" s="961">
        <v>0</v>
      </c>
      <c r="H77" s="961">
        <v>0</v>
      </c>
      <c r="I77" s="961">
        <v>0</v>
      </c>
      <c r="J77" s="961">
        <v>0</v>
      </c>
      <c r="K77" s="961">
        <v>0</v>
      </c>
      <c r="L77" s="961">
        <v>0</v>
      </c>
      <c r="M77" s="961">
        <v>0</v>
      </c>
      <c r="N77" s="961">
        <v>0</v>
      </c>
      <c r="O77" s="961">
        <v>0</v>
      </c>
      <c r="P77" s="961">
        <v>0</v>
      </c>
      <c r="Q77" s="961">
        <v>0</v>
      </c>
      <c r="R77" s="961">
        <v>0</v>
      </c>
      <c r="S77" s="961">
        <v>0</v>
      </c>
      <c r="T77" s="961">
        <f t="shared" si="5"/>
        <v>0</v>
      </c>
      <c r="U77" s="961">
        <f t="shared" ref="U77:U140" si="6">E77+T77</f>
        <v>0</v>
      </c>
      <c r="V77" s="965">
        <f t="shared" si="4"/>
        <v>0</v>
      </c>
    </row>
    <row r="78" spans="1:22">
      <c r="A78" s="955"/>
      <c r="B78" s="990">
        <v>2210804</v>
      </c>
      <c r="C78" s="966" t="s">
        <v>953</v>
      </c>
      <c r="D78" s="964">
        <v>0</v>
      </c>
      <c r="E78" s="964">
        <v>0</v>
      </c>
      <c r="F78" s="961">
        <v>0</v>
      </c>
      <c r="G78" s="961">
        <v>0</v>
      </c>
      <c r="H78" s="961">
        <v>0</v>
      </c>
      <c r="I78" s="961">
        <v>0</v>
      </c>
      <c r="J78" s="961">
        <v>0</v>
      </c>
      <c r="K78" s="961">
        <v>0</v>
      </c>
      <c r="L78" s="961">
        <v>0</v>
      </c>
      <c r="M78" s="961">
        <v>0</v>
      </c>
      <c r="N78" s="961">
        <v>0</v>
      </c>
      <c r="O78" s="961">
        <v>0</v>
      </c>
      <c r="P78" s="961">
        <v>0</v>
      </c>
      <c r="Q78" s="961">
        <v>0</v>
      </c>
      <c r="R78" s="961">
        <v>0</v>
      </c>
      <c r="S78" s="961">
        <v>0</v>
      </c>
      <c r="T78" s="961">
        <f t="shared" si="5"/>
        <v>0</v>
      </c>
      <c r="U78" s="961">
        <f t="shared" si="6"/>
        <v>0</v>
      </c>
      <c r="V78" s="965">
        <f t="shared" si="4"/>
        <v>0</v>
      </c>
    </row>
    <row r="79" spans="1:22">
      <c r="A79" s="955"/>
      <c r="B79" s="990">
        <v>2640599</v>
      </c>
      <c r="C79" s="966" t="s">
        <v>467</v>
      </c>
      <c r="D79" s="964">
        <v>0</v>
      </c>
      <c r="E79" s="964">
        <v>0</v>
      </c>
      <c r="F79" s="961">
        <v>0</v>
      </c>
      <c r="G79" s="961">
        <v>0</v>
      </c>
      <c r="H79" s="961">
        <v>0</v>
      </c>
      <c r="I79" s="961">
        <v>0</v>
      </c>
      <c r="J79" s="961">
        <v>0</v>
      </c>
      <c r="K79" s="961">
        <v>0</v>
      </c>
      <c r="L79" s="961">
        <v>0</v>
      </c>
      <c r="M79" s="961">
        <v>0</v>
      </c>
      <c r="N79" s="961">
        <v>0</v>
      </c>
      <c r="O79" s="961">
        <v>0</v>
      </c>
      <c r="P79" s="961">
        <v>0</v>
      </c>
      <c r="Q79" s="961">
        <v>0</v>
      </c>
      <c r="R79" s="961">
        <v>0</v>
      </c>
      <c r="S79" s="961">
        <v>0</v>
      </c>
      <c r="T79" s="961">
        <f t="shared" si="5"/>
        <v>0</v>
      </c>
      <c r="U79" s="961">
        <f t="shared" si="6"/>
        <v>0</v>
      </c>
      <c r="V79" s="965">
        <f t="shared" si="4"/>
        <v>0</v>
      </c>
    </row>
    <row r="80" spans="1:22">
      <c r="A80" s="955"/>
      <c r="B80" s="990">
        <v>2210805</v>
      </c>
      <c r="C80" s="966" t="s">
        <v>410</v>
      </c>
      <c r="D80" s="964">
        <v>1500000</v>
      </c>
      <c r="E80" s="964">
        <v>0</v>
      </c>
      <c r="F80" s="961">
        <v>0</v>
      </c>
      <c r="G80" s="961">
        <v>0</v>
      </c>
      <c r="H80" s="961">
        <v>0</v>
      </c>
      <c r="I80" s="961">
        <v>0</v>
      </c>
      <c r="J80" s="961">
        <v>0</v>
      </c>
      <c r="K80" s="961">
        <v>0</v>
      </c>
      <c r="L80" s="961">
        <v>0</v>
      </c>
      <c r="M80" s="961">
        <v>0</v>
      </c>
      <c r="N80" s="961">
        <v>0</v>
      </c>
      <c r="O80" s="961">
        <v>0</v>
      </c>
      <c r="P80" s="961">
        <v>0</v>
      </c>
      <c r="Q80" s="961">
        <v>0</v>
      </c>
      <c r="R80" s="961">
        <v>0</v>
      </c>
      <c r="S80" s="961">
        <v>0</v>
      </c>
      <c r="T80" s="961">
        <f t="shared" si="5"/>
        <v>0</v>
      </c>
      <c r="U80" s="961">
        <f t="shared" si="6"/>
        <v>0</v>
      </c>
      <c r="V80" s="965">
        <f t="shared" si="4"/>
        <v>1500000</v>
      </c>
    </row>
    <row r="81" spans="1:22">
      <c r="A81" s="969"/>
      <c r="B81" s="990">
        <v>2210809</v>
      </c>
      <c r="C81" s="977" t="s">
        <v>412</v>
      </c>
      <c r="D81" s="964">
        <v>52800</v>
      </c>
      <c r="E81" s="964">
        <v>0</v>
      </c>
      <c r="F81" s="961">
        <v>0</v>
      </c>
      <c r="G81" s="961">
        <v>0</v>
      </c>
      <c r="H81" s="961">
        <v>0</v>
      </c>
      <c r="I81" s="961">
        <v>0</v>
      </c>
      <c r="J81" s="961">
        <v>0</v>
      </c>
      <c r="K81" s="961">
        <v>0</v>
      </c>
      <c r="L81" s="961">
        <v>0</v>
      </c>
      <c r="M81" s="961">
        <v>0</v>
      </c>
      <c r="N81" s="961">
        <v>0</v>
      </c>
      <c r="O81" s="961">
        <v>0</v>
      </c>
      <c r="P81" s="961">
        <v>0</v>
      </c>
      <c r="Q81" s="961">
        <v>0</v>
      </c>
      <c r="R81" s="961">
        <v>0</v>
      </c>
      <c r="S81" s="961">
        <v>0</v>
      </c>
      <c r="T81" s="961">
        <f t="shared" si="5"/>
        <v>0</v>
      </c>
      <c r="U81" s="961">
        <f t="shared" si="6"/>
        <v>0</v>
      </c>
      <c r="V81" s="965">
        <f t="shared" si="4"/>
        <v>52800</v>
      </c>
    </row>
    <row r="82" spans="1:22">
      <c r="A82" s="969"/>
      <c r="B82" s="989">
        <v>2210900</v>
      </c>
      <c r="C82" s="959" t="s">
        <v>954</v>
      </c>
      <c r="D82" s="960">
        <v>0</v>
      </c>
      <c r="E82" s="964">
        <v>0</v>
      </c>
      <c r="F82" s="961">
        <v>0</v>
      </c>
      <c r="G82" s="961">
        <v>0</v>
      </c>
      <c r="H82" s="961">
        <v>0</v>
      </c>
      <c r="I82" s="961">
        <v>0</v>
      </c>
      <c r="J82" s="961">
        <v>0</v>
      </c>
      <c r="K82" s="961">
        <v>0</v>
      </c>
      <c r="L82" s="961">
        <v>0</v>
      </c>
      <c r="M82" s="961">
        <v>0</v>
      </c>
      <c r="N82" s="961">
        <v>0</v>
      </c>
      <c r="O82" s="961">
        <v>0</v>
      </c>
      <c r="P82" s="961">
        <v>0</v>
      </c>
      <c r="Q82" s="961">
        <v>0</v>
      </c>
      <c r="R82" s="961">
        <v>0</v>
      </c>
      <c r="S82" s="961">
        <v>0</v>
      </c>
      <c r="T82" s="961">
        <f t="shared" si="5"/>
        <v>0</v>
      </c>
      <c r="U82" s="961">
        <f t="shared" si="6"/>
        <v>0</v>
      </c>
      <c r="V82" s="965">
        <f t="shared" si="4"/>
        <v>0</v>
      </c>
    </row>
    <row r="83" spans="1:22">
      <c r="A83" s="969"/>
      <c r="B83" s="992">
        <v>2210910</v>
      </c>
      <c r="C83" s="970" t="s">
        <v>413</v>
      </c>
      <c r="D83" s="964">
        <v>64815969.25000006</v>
      </c>
      <c r="E83" s="964">
        <v>0</v>
      </c>
      <c r="F83" s="961">
        <v>0</v>
      </c>
      <c r="G83" s="961">
        <v>0</v>
      </c>
      <c r="H83" s="961">
        <v>0</v>
      </c>
      <c r="I83" s="961">
        <v>0</v>
      </c>
      <c r="J83" s="961">
        <v>0</v>
      </c>
      <c r="K83" s="961">
        <v>0</v>
      </c>
      <c r="L83" s="961">
        <v>0</v>
      </c>
      <c r="M83" s="961">
        <v>0</v>
      </c>
      <c r="N83" s="961">
        <v>0</v>
      </c>
      <c r="O83" s="961">
        <v>0</v>
      </c>
      <c r="P83" s="961">
        <v>0</v>
      </c>
      <c r="Q83" s="961">
        <v>0</v>
      </c>
      <c r="R83" s="961">
        <v>0</v>
      </c>
      <c r="S83" s="961">
        <v>0</v>
      </c>
      <c r="T83" s="961">
        <f t="shared" si="5"/>
        <v>0</v>
      </c>
      <c r="U83" s="961">
        <f t="shared" si="6"/>
        <v>0</v>
      </c>
      <c r="V83" s="965">
        <f t="shared" si="4"/>
        <v>64815969.25000006</v>
      </c>
    </row>
    <row r="84" spans="1:22">
      <c r="A84" s="969"/>
      <c r="B84" s="990">
        <v>2210999</v>
      </c>
      <c r="C84" s="977" t="s">
        <v>414</v>
      </c>
      <c r="D84" s="964">
        <v>0</v>
      </c>
      <c r="E84" s="964">
        <v>0</v>
      </c>
      <c r="F84" s="961">
        <v>0</v>
      </c>
      <c r="G84" s="961">
        <v>0</v>
      </c>
      <c r="H84" s="961">
        <v>0</v>
      </c>
      <c r="I84" s="961">
        <v>0</v>
      </c>
      <c r="J84" s="961">
        <v>0</v>
      </c>
      <c r="K84" s="961">
        <v>0</v>
      </c>
      <c r="L84" s="961">
        <v>0</v>
      </c>
      <c r="M84" s="961">
        <v>0</v>
      </c>
      <c r="N84" s="961">
        <v>0</v>
      </c>
      <c r="O84" s="961">
        <v>0</v>
      </c>
      <c r="P84" s="961">
        <v>0</v>
      </c>
      <c r="Q84" s="961">
        <v>0</v>
      </c>
      <c r="R84" s="961">
        <v>0</v>
      </c>
      <c r="S84" s="961">
        <v>0</v>
      </c>
      <c r="T84" s="961">
        <f t="shared" si="5"/>
        <v>0</v>
      </c>
      <c r="U84" s="961">
        <f t="shared" si="6"/>
        <v>0</v>
      </c>
      <c r="V84" s="965">
        <f t="shared" si="4"/>
        <v>0</v>
      </c>
    </row>
    <row r="85" spans="1:22">
      <c r="A85" s="969"/>
      <c r="B85" s="992">
        <v>2210999</v>
      </c>
      <c r="C85" s="970" t="s">
        <v>415</v>
      </c>
      <c r="D85" s="964">
        <v>0</v>
      </c>
      <c r="E85" s="964">
        <v>0</v>
      </c>
      <c r="F85" s="961">
        <v>0</v>
      </c>
      <c r="G85" s="961">
        <v>0</v>
      </c>
      <c r="H85" s="961">
        <v>0</v>
      </c>
      <c r="I85" s="961">
        <v>0</v>
      </c>
      <c r="J85" s="961">
        <v>0</v>
      </c>
      <c r="K85" s="961">
        <v>0</v>
      </c>
      <c r="L85" s="961">
        <v>0</v>
      </c>
      <c r="M85" s="961">
        <v>0</v>
      </c>
      <c r="N85" s="961">
        <v>0</v>
      </c>
      <c r="O85" s="961">
        <v>0</v>
      </c>
      <c r="P85" s="961">
        <v>0</v>
      </c>
      <c r="Q85" s="961">
        <v>0</v>
      </c>
      <c r="R85" s="961">
        <v>0</v>
      </c>
      <c r="S85" s="961">
        <v>0</v>
      </c>
      <c r="T85" s="961">
        <f t="shared" si="5"/>
        <v>0</v>
      </c>
      <c r="U85" s="961">
        <f t="shared" si="6"/>
        <v>0</v>
      </c>
      <c r="V85" s="965">
        <f t="shared" si="4"/>
        <v>0</v>
      </c>
    </row>
    <row r="86" spans="1:22">
      <c r="A86" s="969"/>
      <c r="B86" s="992">
        <v>2210999</v>
      </c>
      <c r="C86" s="970" t="s">
        <v>955</v>
      </c>
      <c r="D86" s="964">
        <v>0</v>
      </c>
      <c r="E86" s="964">
        <v>0</v>
      </c>
      <c r="F86" s="961">
        <v>0</v>
      </c>
      <c r="G86" s="961">
        <v>0</v>
      </c>
      <c r="H86" s="961">
        <v>0</v>
      </c>
      <c r="I86" s="961">
        <v>0</v>
      </c>
      <c r="J86" s="961">
        <v>0</v>
      </c>
      <c r="K86" s="961">
        <v>0</v>
      </c>
      <c r="L86" s="961">
        <v>0</v>
      </c>
      <c r="M86" s="961">
        <v>0</v>
      </c>
      <c r="N86" s="961">
        <v>0</v>
      </c>
      <c r="O86" s="961">
        <v>0</v>
      </c>
      <c r="P86" s="961">
        <v>0</v>
      </c>
      <c r="Q86" s="961">
        <v>0</v>
      </c>
      <c r="R86" s="961">
        <v>0</v>
      </c>
      <c r="S86" s="961">
        <v>0</v>
      </c>
      <c r="T86" s="961">
        <f t="shared" si="5"/>
        <v>0</v>
      </c>
      <c r="U86" s="961">
        <f t="shared" si="6"/>
        <v>0</v>
      </c>
      <c r="V86" s="965">
        <f t="shared" si="4"/>
        <v>0</v>
      </c>
    </row>
    <row r="87" spans="1:22">
      <c r="A87" s="955"/>
      <c r="B87" s="993" t="s">
        <v>956</v>
      </c>
      <c r="C87" s="967" t="s">
        <v>416</v>
      </c>
      <c r="D87" s="964">
        <v>0</v>
      </c>
      <c r="E87" s="964">
        <v>0</v>
      </c>
      <c r="F87" s="961">
        <v>0</v>
      </c>
      <c r="G87" s="961">
        <v>0</v>
      </c>
      <c r="H87" s="961">
        <v>0</v>
      </c>
      <c r="I87" s="961">
        <v>0</v>
      </c>
      <c r="J87" s="961">
        <v>0</v>
      </c>
      <c r="K87" s="961">
        <v>0</v>
      </c>
      <c r="L87" s="961">
        <v>0</v>
      </c>
      <c r="M87" s="961">
        <v>0</v>
      </c>
      <c r="N87" s="961">
        <v>0</v>
      </c>
      <c r="O87" s="961">
        <v>0</v>
      </c>
      <c r="P87" s="961">
        <v>0</v>
      </c>
      <c r="Q87" s="961">
        <v>0</v>
      </c>
      <c r="R87" s="961">
        <v>0</v>
      </c>
      <c r="S87" s="961">
        <v>0</v>
      </c>
      <c r="T87" s="961">
        <f t="shared" si="5"/>
        <v>0</v>
      </c>
      <c r="U87" s="961">
        <f t="shared" si="6"/>
        <v>0</v>
      </c>
      <c r="V87" s="965">
        <f t="shared" si="4"/>
        <v>0</v>
      </c>
    </row>
    <row r="88" spans="1:22">
      <c r="A88" s="969"/>
      <c r="B88" s="991">
        <v>2211001</v>
      </c>
      <c r="C88" s="968" t="s">
        <v>957</v>
      </c>
      <c r="D88" s="964">
        <v>184604219</v>
      </c>
      <c r="E88" s="964">
        <v>30451405.800000001</v>
      </c>
      <c r="F88" s="961">
        <v>0</v>
      </c>
      <c r="G88" s="961">
        <v>0</v>
      </c>
      <c r="H88" s="961">
        <v>0</v>
      </c>
      <c r="I88" s="961">
        <v>0</v>
      </c>
      <c r="J88" s="961">
        <v>0</v>
      </c>
      <c r="K88" s="961">
        <v>0</v>
      </c>
      <c r="L88" s="961">
        <v>0</v>
      </c>
      <c r="M88" s="961">
        <v>0</v>
      </c>
      <c r="N88" s="961">
        <v>0</v>
      </c>
      <c r="O88" s="961">
        <v>1000000</v>
      </c>
      <c r="P88" s="961">
        <v>0</v>
      </c>
      <c r="Q88" s="961">
        <v>0</v>
      </c>
      <c r="R88" s="961">
        <v>0</v>
      </c>
      <c r="S88" s="961">
        <v>0</v>
      </c>
      <c r="T88" s="961">
        <f t="shared" si="5"/>
        <v>1000000</v>
      </c>
      <c r="U88" s="961">
        <f t="shared" si="6"/>
        <v>31451405.800000001</v>
      </c>
      <c r="V88" s="965">
        <f t="shared" si="4"/>
        <v>153152813.19999999</v>
      </c>
    </row>
    <row r="89" spans="1:22">
      <c r="A89" s="969"/>
      <c r="B89" s="991">
        <v>2211002</v>
      </c>
      <c r="C89" s="968" t="s">
        <v>958</v>
      </c>
      <c r="D89" s="964">
        <v>2234980</v>
      </c>
      <c r="E89" s="964">
        <v>0</v>
      </c>
      <c r="F89" s="961">
        <v>0</v>
      </c>
      <c r="G89" s="961">
        <v>0</v>
      </c>
      <c r="H89" s="961">
        <v>0</v>
      </c>
      <c r="I89" s="961">
        <v>0</v>
      </c>
      <c r="J89" s="961">
        <v>0</v>
      </c>
      <c r="K89" s="961">
        <v>0</v>
      </c>
      <c r="L89" s="961">
        <v>0</v>
      </c>
      <c r="M89" s="961">
        <v>0</v>
      </c>
      <c r="N89" s="961">
        <v>0</v>
      </c>
      <c r="O89" s="961">
        <v>0</v>
      </c>
      <c r="P89" s="961">
        <v>0</v>
      </c>
      <c r="Q89" s="961">
        <v>0</v>
      </c>
      <c r="R89" s="961">
        <v>0</v>
      </c>
      <c r="S89" s="961">
        <v>0</v>
      </c>
      <c r="T89" s="961">
        <f t="shared" si="5"/>
        <v>0</v>
      </c>
      <c r="U89" s="961">
        <f t="shared" si="6"/>
        <v>0</v>
      </c>
      <c r="V89" s="965">
        <f t="shared" si="4"/>
        <v>2234980</v>
      </c>
    </row>
    <row r="90" spans="1:22">
      <c r="A90" s="969"/>
      <c r="B90" s="994">
        <v>2211003</v>
      </c>
      <c r="C90" s="974" t="s">
        <v>417</v>
      </c>
      <c r="D90" s="964">
        <v>0</v>
      </c>
      <c r="E90" s="964">
        <v>0</v>
      </c>
      <c r="F90" s="961">
        <v>0</v>
      </c>
      <c r="G90" s="961">
        <v>0</v>
      </c>
      <c r="H90" s="961">
        <v>0</v>
      </c>
      <c r="I90" s="961">
        <v>0</v>
      </c>
      <c r="J90" s="961">
        <v>0</v>
      </c>
      <c r="K90" s="961">
        <v>0</v>
      </c>
      <c r="L90" s="961">
        <v>0</v>
      </c>
      <c r="M90" s="961">
        <v>0</v>
      </c>
      <c r="N90" s="961">
        <v>0</v>
      </c>
      <c r="O90" s="961">
        <v>0</v>
      </c>
      <c r="P90" s="961">
        <v>0</v>
      </c>
      <c r="Q90" s="961">
        <v>0</v>
      </c>
      <c r="R90" s="961">
        <v>0</v>
      </c>
      <c r="S90" s="961">
        <v>0</v>
      </c>
      <c r="T90" s="961">
        <f t="shared" si="5"/>
        <v>0</v>
      </c>
      <c r="U90" s="961">
        <f t="shared" si="6"/>
        <v>0</v>
      </c>
      <c r="V90" s="965">
        <f t="shared" si="4"/>
        <v>0</v>
      </c>
    </row>
    <row r="91" spans="1:22">
      <c r="A91" s="969"/>
      <c r="B91" s="994">
        <v>2211004</v>
      </c>
      <c r="C91" s="974" t="s">
        <v>959</v>
      </c>
      <c r="D91" s="964">
        <v>1035836</v>
      </c>
      <c r="E91" s="964">
        <v>0</v>
      </c>
      <c r="F91" s="961">
        <v>0</v>
      </c>
      <c r="G91" s="961">
        <v>0</v>
      </c>
      <c r="H91" s="961">
        <v>0</v>
      </c>
      <c r="I91" s="961">
        <v>0</v>
      </c>
      <c r="J91" s="961">
        <v>0</v>
      </c>
      <c r="K91" s="961">
        <v>0</v>
      </c>
      <c r="L91" s="961">
        <v>0</v>
      </c>
      <c r="M91" s="961">
        <v>0</v>
      </c>
      <c r="N91" s="961">
        <v>0</v>
      </c>
      <c r="O91" s="961">
        <v>0</v>
      </c>
      <c r="P91" s="961">
        <v>0</v>
      </c>
      <c r="Q91" s="961">
        <v>0</v>
      </c>
      <c r="R91" s="961">
        <v>0</v>
      </c>
      <c r="S91" s="961">
        <v>0</v>
      </c>
      <c r="T91" s="961">
        <f t="shared" si="5"/>
        <v>0</v>
      </c>
      <c r="U91" s="961">
        <f t="shared" si="6"/>
        <v>0</v>
      </c>
      <c r="V91" s="965">
        <f t="shared" si="4"/>
        <v>1035836</v>
      </c>
    </row>
    <row r="92" spans="1:22">
      <c r="A92" s="969"/>
      <c r="B92" s="990">
        <v>2211005</v>
      </c>
      <c r="C92" s="966" t="s">
        <v>418</v>
      </c>
      <c r="D92" s="964">
        <v>6116104.0000000019</v>
      </c>
      <c r="E92" s="964">
        <v>0</v>
      </c>
      <c r="F92" s="961">
        <v>0</v>
      </c>
      <c r="G92" s="961">
        <v>0</v>
      </c>
      <c r="H92" s="961">
        <v>0</v>
      </c>
      <c r="I92" s="961">
        <v>0</v>
      </c>
      <c r="J92" s="961">
        <v>0</v>
      </c>
      <c r="K92" s="961">
        <v>0</v>
      </c>
      <c r="L92" s="961">
        <v>0</v>
      </c>
      <c r="M92" s="961">
        <v>0</v>
      </c>
      <c r="N92" s="961">
        <v>0</v>
      </c>
      <c r="O92" s="961">
        <v>0</v>
      </c>
      <c r="P92" s="961">
        <v>0</v>
      </c>
      <c r="Q92" s="961">
        <v>0</v>
      </c>
      <c r="R92" s="961">
        <v>0</v>
      </c>
      <c r="S92" s="961">
        <v>0</v>
      </c>
      <c r="T92" s="961">
        <f t="shared" si="5"/>
        <v>0</v>
      </c>
      <c r="U92" s="961">
        <f t="shared" si="6"/>
        <v>0</v>
      </c>
      <c r="V92" s="965">
        <f t="shared" si="4"/>
        <v>6116104.0000000019</v>
      </c>
    </row>
    <row r="93" spans="1:22">
      <c r="A93" s="969"/>
      <c r="B93" s="992">
        <v>2211006</v>
      </c>
      <c r="C93" s="970" t="s">
        <v>960</v>
      </c>
      <c r="D93" s="964">
        <v>2790400</v>
      </c>
      <c r="E93" s="964">
        <v>0</v>
      </c>
      <c r="F93" s="961">
        <v>0</v>
      </c>
      <c r="G93" s="961">
        <v>0</v>
      </c>
      <c r="H93" s="961">
        <v>0</v>
      </c>
      <c r="I93" s="961">
        <v>0</v>
      </c>
      <c r="J93" s="961">
        <v>0</v>
      </c>
      <c r="K93" s="961">
        <v>0</v>
      </c>
      <c r="L93" s="961">
        <v>0</v>
      </c>
      <c r="M93" s="961">
        <v>0</v>
      </c>
      <c r="N93" s="961">
        <v>0</v>
      </c>
      <c r="O93" s="961">
        <v>0</v>
      </c>
      <c r="P93" s="961">
        <v>0</v>
      </c>
      <c r="Q93" s="961">
        <v>0</v>
      </c>
      <c r="R93" s="961">
        <v>0</v>
      </c>
      <c r="S93" s="961">
        <v>0</v>
      </c>
      <c r="T93" s="961">
        <f t="shared" si="5"/>
        <v>0</v>
      </c>
      <c r="U93" s="961">
        <f t="shared" si="6"/>
        <v>0</v>
      </c>
      <c r="V93" s="965">
        <f t="shared" si="4"/>
        <v>2790400</v>
      </c>
    </row>
    <row r="94" spans="1:22">
      <c r="A94" s="969"/>
      <c r="B94" s="994">
        <v>2211007</v>
      </c>
      <c r="C94" s="974" t="s">
        <v>961</v>
      </c>
      <c r="D94" s="964">
        <v>712432</v>
      </c>
      <c r="E94" s="964">
        <v>0</v>
      </c>
      <c r="F94" s="961">
        <v>0</v>
      </c>
      <c r="G94" s="961">
        <v>0</v>
      </c>
      <c r="H94" s="961">
        <v>0</v>
      </c>
      <c r="I94" s="961">
        <v>0</v>
      </c>
      <c r="J94" s="961">
        <v>0</v>
      </c>
      <c r="K94" s="961">
        <v>0</v>
      </c>
      <c r="L94" s="961">
        <v>0</v>
      </c>
      <c r="M94" s="961">
        <v>0</v>
      </c>
      <c r="N94" s="961">
        <v>0</v>
      </c>
      <c r="O94" s="961">
        <v>0</v>
      </c>
      <c r="P94" s="961">
        <v>0</v>
      </c>
      <c r="Q94" s="961">
        <v>0</v>
      </c>
      <c r="R94" s="961">
        <v>0</v>
      </c>
      <c r="S94" s="961">
        <v>0</v>
      </c>
      <c r="T94" s="961">
        <f t="shared" si="5"/>
        <v>0</v>
      </c>
      <c r="U94" s="961">
        <f t="shared" si="6"/>
        <v>0</v>
      </c>
      <c r="V94" s="965">
        <f t="shared" si="4"/>
        <v>712432</v>
      </c>
    </row>
    <row r="95" spans="1:22" ht="28">
      <c r="A95" s="969"/>
      <c r="B95" s="994">
        <v>2211008</v>
      </c>
      <c r="C95" s="974" t="s">
        <v>962</v>
      </c>
      <c r="D95" s="964">
        <v>8635776</v>
      </c>
      <c r="E95" s="964">
        <v>0</v>
      </c>
      <c r="F95" s="961">
        <v>0</v>
      </c>
      <c r="G95" s="961">
        <v>0</v>
      </c>
      <c r="H95" s="961">
        <v>0</v>
      </c>
      <c r="I95" s="961">
        <v>0</v>
      </c>
      <c r="J95" s="961">
        <v>0</v>
      </c>
      <c r="K95" s="961">
        <v>0</v>
      </c>
      <c r="L95" s="961">
        <v>0</v>
      </c>
      <c r="M95" s="961">
        <v>0</v>
      </c>
      <c r="N95" s="961">
        <v>0</v>
      </c>
      <c r="O95" s="961">
        <v>0</v>
      </c>
      <c r="P95" s="961">
        <v>0</v>
      </c>
      <c r="Q95" s="961">
        <v>0</v>
      </c>
      <c r="R95" s="961">
        <v>0</v>
      </c>
      <c r="S95" s="961">
        <v>0</v>
      </c>
      <c r="T95" s="961">
        <f t="shared" si="5"/>
        <v>0</v>
      </c>
      <c r="U95" s="961">
        <f t="shared" si="6"/>
        <v>0</v>
      </c>
      <c r="V95" s="965">
        <f t="shared" si="4"/>
        <v>8635776</v>
      </c>
    </row>
    <row r="96" spans="1:22">
      <c r="A96" s="969"/>
      <c r="B96" s="990">
        <v>2211009</v>
      </c>
      <c r="C96" s="966" t="s">
        <v>419</v>
      </c>
      <c r="D96" s="964">
        <v>16482362.709175274</v>
      </c>
      <c r="E96" s="964">
        <v>50400</v>
      </c>
      <c r="F96" s="961">
        <v>0</v>
      </c>
      <c r="G96" s="961">
        <v>0</v>
      </c>
      <c r="H96" s="961">
        <v>0</v>
      </c>
      <c r="I96" s="961">
        <v>0</v>
      </c>
      <c r="J96" s="961">
        <v>0</v>
      </c>
      <c r="K96" s="961">
        <v>0</v>
      </c>
      <c r="L96" s="961">
        <v>0</v>
      </c>
      <c r="M96" s="961">
        <v>0</v>
      </c>
      <c r="N96" s="961">
        <v>0</v>
      </c>
      <c r="O96" s="961">
        <v>0</v>
      </c>
      <c r="P96" s="961">
        <v>0</v>
      </c>
      <c r="Q96" s="961">
        <v>0</v>
      </c>
      <c r="R96" s="961">
        <v>0</v>
      </c>
      <c r="S96" s="961">
        <v>0</v>
      </c>
      <c r="T96" s="961">
        <f t="shared" si="5"/>
        <v>0</v>
      </c>
      <c r="U96" s="961">
        <f t="shared" si="6"/>
        <v>50400</v>
      </c>
      <c r="V96" s="965">
        <f t="shared" si="4"/>
        <v>16431962.709175274</v>
      </c>
    </row>
    <row r="97" spans="1:22">
      <c r="A97" s="969"/>
      <c r="B97" s="991">
        <v>2211010</v>
      </c>
      <c r="C97" s="968" t="s">
        <v>963</v>
      </c>
      <c r="D97" s="964">
        <v>47233</v>
      </c>
      <c r="E97" s="964">
        <v>0</v>
      </c>
      <c r="F97" s="961">
        <v>0</v>
      </c>
      <c r="G97" s="961">
        <v>0</v>
      </c>
      <c r="H97" s="961">
        <v>0</v>
      </c>
      <c r="I97" s="961">
        <v>0</v>
      </c>
      <c r="J97" s="961">
        <v>0</v>
      </c>
      <c r="K97" s="961">
        <v>0</v>
      </c>
      <c r="L97" s="961">
        <v>0</v>
      </c>
      <c r="M97" s="961">
        <v>0</v>
      </c>
      <c r="N97" s="961">
        <v>0</v>
      </c>
      <c r="O97" s="961">
        <v>0</v>
      </c>
      <c r="P97" s="961">
        <v>0</v>
      </c>
      <c r="Q97" s="961">
        <v>0</v>
      </c>
      <c r="R97" s="961">
        <v>0</v>
      </c>
      <c r="S97" s="961">
        <v>0</v>
      </c>
      <c r="T97" s="961">
        <f t="shared" si="5"/>
        <v>0</v>
      </c>
      <c r="U97" s="961">
        <f t="shared" si="6"/>
        <v>0</v>
      </c>
      <c r="V97" s="965">
        <f t="shared" si="4"/>
        <v>47233</v>
      </c>
    </row>
    <row r="98" spans="1:22">
      <c r="A98" s="969"/>
      <c r="B98" s="991">
        <v>2211015</v>
      </c>
      <c r="C98" s="968" t="s">
        <v>964</v>
      </c>
      <c r="D98" s="964">
        <v>20000980</v>
      </c>
      <c r="E98" s="964">
        <v>7000000</v>
      </c>
      <c r="F98" s="961">
        <v>0</v>
      </c>
      <c r="G98" s="961">
        <v>0</v>
      </c>
      <c r="H98" s="961">
        <v>0</v>
      </c>
      <c r="I98" s="961">
        <v>0</v>
      </c>
      <c r="J98" s="961">
        <v>0</v>
      </c>
      <c r="K98" s="961">
        <v>0</v>
      </c>
      <c r="L98" s="961">
        <v>0</v>
      </c>
      <c r="M98" s="961">
        <v>0</v>
      </c>
      <c r="N98" s="961">
        <v>0</v>
      </c>
      <c r="O98" s="961">
        <v>1000000</v>
      </c>
      <c r="P98" s="961">
        <v>0</v>
      </c>
      <c r="Q98" s="961">
        <v>0</v>
      </c>
      <c r="R98" s="961">
        <v>0</v>
      </c>
      <c r="S98" s="961">
        <v>0</v>
      </c>
      <c r="T98" s="961">
        <f t="shared" si="5"/>
        <v>1000000</v>
      </c>
      <c r="U98" s="961">
        <f t="shared" si="6"/>
        <v>8000000</v>
      </c>
      <c r="V98" s="965">
        <f t="shared" si="4"/>
        <v>12000980</v>
      </c>
    </row>
    <row r="99" spans="1:22">
      <c r="A99" s="955"/>
      <c r="B99" s="992" t="s">
        <v>965</v>
      </c>
      <c r="C99" s="970" t="s">
        <v>420</v>
      </c>
      <c r="D99" s="964">
        <v>20454433.909656718</v>
      </c>
      <c r="E99" s="964">
        <v>1553706.9</v>
      </c>
      <c r="F99" s="961">
        <v>0</v>
      </c>
      <c r="G99" s="961">
        <v>0</v>
      </c>
      <c r="H99" s="961">
        <v>0</v>
      </c>
      <c r="I99" s="961">
        <v>0</v>
      </c>
      <c r="J99" s="961">
        <v>0</v>
      </c>
      <c r="K99" s="961">
        <v>0</v>
      </c>
      <c r="L99" s="961">
        <v>0</v>
      </c>
      <c r="M99" s="961">
        <v>0</v>
      </c>
      <c r="N99" s="961">
        <v>0</v>
      </c>
      <c r="O99" s="961">
        <v>0</v>
      </c>
      <c r="P99" s="961">
        <v>0</v>
      </c>
      <c r="Q99" s="961">
        <v>0</v>
      </c>
      <c r="R99" s="961">
        <v>0</v>
      </c>
      <c r="S99" s="961">
        <v>0</v>
      </c>
      <c r="T99" s="961">
        <f t="shared" si="5"/>
        <v>0</v>
      </c>
      <c r="U99" s="961">
        <f t="shared" si="6"/>
        <v>1553706.9</v>
      </c>
      <c r="V99" s="965">
        <f t="shared" si="4"/>
        <v>18900727.00965672</v>
      </c>
    </row>
    <row r="100" spans="1:22">
      <c r="A100" s="969"/>
      <c r="B100" s="994">
        <v>2211023</v>
      </c>
      <c r="C100" s="974" t="s">
        <v>421</v>
      </c>
      <c r="D100" s="964">
        <v>306240</v>
      </c>
      <c r="E100" s="964">
        <v>0</v>
      </c>
      <c r="F100" s="961">
        <v>0</v>
      </c>
      <c r="G100" s="961">
        <v>0</v>
      </c>
      <c r="H100" s="961">
        <v>0</v>
      </c>
      <c r="I100" s="961">
        <v>0</v>
      </c>
      <c r="J100" s="961">
        <v>0</v>
      </c>
      <c r="K100" s="961">
        <v>0</v>
      </c>
      <c r="L100" s="961">
        <v>0</v>
      </c>
      <c r="M100" s="961">
        <v>0</v>
      </c>
      <c r="N100" s="961">
        <v>0</v>
      </c>
      <c r="O100" s="961">
        <v>0</v>
      </c>
      <c r="P100" s="961">
        <v>0</v>
      </c>
      <c r="Q100" s="961">
        <v>0</v>
      </c>
      <c r="R100" s="961">
        <v>0</v>
      </c>
      <c r="S100" s="961">
        <v>0</v>
      </c>
      <c r="T100" s="961">
        <f t="shared" si="5"/>
        <v>0</v>
      </c>
      <c r="U100" s="961">
        <f t="shared" si="6"/>
        <v>0</v>
      </c>
      <c r="V100" s="965">
        <f t="shared" si="4"/>
        <v>306240</v>
      </c>
    </row>
    <row r="101" spans="1:22">
      <c r="A101" s="969"/>
      <c r="B101" s="991">
        <v>2211028</v>
      </c>
      <c r="C101" s="968" t="s">
        <v>966</v>
      </c>
      <c r="D101" s="964">
        <v>2567870</v>
      </c>
      <c r="E101" s="964">
        <v>0</v>
      </c>
      <c r="F101" s="961">
        <v>0</v>
      </c>
      <c r="G101" s="961">
        <v>0</v>
      </c>
      <c r="H101" s="961">
        <v>0</v>
      </c>
      <c r="I101" s="961">
        <v>0</v>
      </c>
      <c r="J101" s="961">
        <v>0</v>
      </c>
      <c r="K101" s="961">
        <v>0</v>
      </c>
      <c r="L101" s="961">
        <v>0</v>
      </c>
      <c r="M101" s="961">
        <v>0</v>
      </c>
      <c r="N101" s="961">
        <v>0</v>
      </c>
      <c r="O101" s="961">
        <v>0</v>
      </c>
      <c r="P101" s="961">
        <v>0</v>
      </c>
      <c r="Q101" s="961">
        <v>0</v>
      </c>
      <c r="R101" s="961">
        <v>0</v>
      </c>
      <c r="S101" s="961">
        <v>0</v>
      </c>
      <c r="T101" s="961">
        <f t="shared" si="5"/>
        <v>0</v>
      </c>
      <c r="U101" s="961">
        <f t="shared" si="6"/>
        <v>0</v>
      </c>
      <c r="V101" s="965">
        <f t="shared" si="4"/>
        <v>2567870</v>
      </c>
    </row>
    <row r="102" spans="1:22">
      <c r="A102" s="969"/>
      <c r="B102" s="991">
        <v>2211028</v>
      </c>
      <c r="C102" s="968" t="s">
        <v>967</v>
      </c>
      <c r="D102" s="964">
        <v>1820898</v>
      </c>
      <c r="E102" s="964">
        <v>0</v>
      </c>
      <c r="F102" s="961">
        <v>0</v>
      </c>
      <c r="G102" s="961">
        <v>0</v>
      </c>
      <c r="H102" s="961">
        <v>0</v>
      </c>
      <c r="I102" s="961">
        <v>0</v>
      </c>
      <c r="J102" s="961">
        <v>0</v>
      </c>
      <c r="K102" s="961">
        <v>0</v>
      </c>
      <c r="L102" s="961">
        <v>0</v>
      </c>
      <c r="M102" s="961">
        <v>0</v>
      </c>
      <c r="N102" s="961">
        <v>0</v>
      </c>
      <c r="O102" s="961">
        <v>0</v>
      </c>
      <c r="P102" s="961">
        <v>0</v>
      </c>
      <c r="Q102" s="961">
        <v>0</v>
      </c>
      <c r="R102" s="961">
        <v>0</v>
      </c>
      <c r="S102" s="961">
        <v>0</v>
      </c>
      <c r="T102" s="961">
        <f t="shared" si="5"/>
        <v>0</v>
      </c>
      <c r="U102" s="961">
        <f t="shared" si="6"/>
        <v>0</v>
      </c>
      <c r="V102" s="965">
        <f t="shared" si="4"/>
        <v>1820898</v>
      </c>
    </row>
    <row r="103" spans="1:22">
      <c r="A103" s="969"/>
      <c r="B103" s="994">
        <v>2211029</v>
      </c>
      <c r="C103" s="974" t="s">
        <v>422</v>
      </c>
      <c r="D103" s="964">
        <v>159005.91445760004</v>
      </c>
      <c r="E103" s="964">
        <v>0</v>
      </c>
      <c r="F103" s="961">
        <v>0</v>
      </c>
      <c r="G103" s="961">
        <v>0</v>
      </c>
      <c r="H103" s="961">
        <v>0</v>
      </c>
      <c r="I103" s="961">
        <v>0</v>
      </c>
      <c r="J103" s="961">
        <v>0</v>
      </c>
      <c r="K103" s="961">
        <v>0</v>
      </c>
      <c r="L103" s="961">
        <v>0</v>
      </c>
      <c r="M103" s="961">
        <v>0</v>
      </c>
      <c r="N103" s="961">
        <v>0</v>
      </c>
      <c r="O103" s="961">
        <v>0</v>
      </c>
      <c r="P103" s="961">
        <v>0</v>
      </c>
      <c r="Q103" s="961">
        <v>0</v>
      </c>
      <c r="R103" s="961">
        <v>0</v>
      </c>
      <c r="S103" s="961">
        <v>0</v>
      </c>
      <c r="T103" s="961">
        <f t="shared" si="5"/>
        <v>0</v>
      </c>
      <c r="U103" s="961">
        <f t="shared" si="6"/>
        <v>0</v>
      </c>
      <c r="V103" s="965">
        <f t="shared" si="4"/>
        <v>159005.91445760004</v>
      </c>
    </row>
    <row r="104" spans="1:22">
      <c r="A104" s="955"/>
      <c r="B104" s="993" t="s">
        <v>968</v>
      </c>
      <c r="C104" s="967" t="s">
        <v>423</v>
      </c>
      <c r="D104" s="964">
        <v>0</v>
      </c>
      <c r="E104" s="964">
        <v>0</v>
      </c>
      <c r="F104" s="961">
        <v>0</v>
      </c>
      <c r="G104" s="961">
        <v>0</v>
      </c>
      <c r="H104" s="961">
        <v>0</v>
      </c>
      <c r="I104" s="961">
        <v>0</v>
      </c>
      <c r="J104" s="961">
        <v>0</v>
      </c>
      <c r="K104" s="961">
        <v>0</v>
      </c>
      <c r="L104" s="961">
        <v>0</v>
      </c>
      <c r="M104" s="961">
        <v>0</v>
      </c>
      <c r="N104" s="961">
        <v>0</v>
      </c>
      <c r="O104" s="961">
        <v>0</v>
      </c>
      <c r="P104" s="961">
        <v>0</v>
      </c>
      <c r="Q104" s="961">
        <v>0</v>
      </c>
      <c r="R104" s="961">
        <v>0</v>
      </c>
      <c r="S104" s="961">
        <v>0</v>
      </c>
      <c r="T104" s="961">
        <f t="shared" si="5"/>
        <v>0</v>
      </c>
      <c r="U104" s="961">
        <f t="shared" si="6"/>
        <v>0</v>
      </c>
      <c r="V104" s="965">
        <f t="shared" si="4"/>
        <v>0</v>
      </c>
    </row>
    <row r="105" spans="1:22">
      <c r="A105" s="955"/>
      <c r="B105" s="990">
        <v>2211101</v>
      </c>
      <c r="C105" s="966" t="s">
        <v>424</v>
      </c>
      <c r="D105" s="964">
        <v>47624799.323534824</v>
      </c>
      <c r="E105" s="964">
        <v>10377589.300000001</v>
      </c>
      <c r="F105" s="961">
        <v>0</v>
      </c>
      <c r="G105" s="961">
        <v>0</v>
      </c>
      <c r="H105" s="961">
        <v>0</v>
      </c>
      <c r="I105" s="961">
        <v>0</v>
      </c>
      <c r="J105" s="961">
        <v>0</v>
      </c>
      <c r="K105" s="961">
        <v>0</v>
      </c>
      <c r="L105" s="964">
        <v>1276632.95</v>
      </c>
      <c r="M105" s="961">
        <v>0</v>
      </c>
      <c r="N105" s="961">
        <v>0</v>
      </c>
      <c r="O105" s="961">
        <v>0</v>
      </c>
      <c r="P105" s="961">
        <v>0</v>
      </c>
      <c r="Q105" s="961">
        <v>0</v>
      </c>
      <c r="R105" s="961">
        <v>0</v>
      </c>
      <c r="S105" s="961">
        <v>0</v>
      </c>
      <c r="T105" s="961">
        <f t="shared" si="5"/>
        <v>1276632.95</v>
      </c>
      <c r="U105" s="961">
        <f t="shared" si="6"/>
        <v>11654222.25</v>
      </c>
      <c r="V105" s="965">
        <f t="shared" si="4"/>
        <v>35970577.073534817</v>
      </c>
    </row>
    <row r="106" spans="1:22">
      <c r="A106" s="955"/>
      <c r="B106" s="990">
        <v>2211102</v>
      </c>
      <c r="C106" s="966" t="s">
        <v>969</v>
      </c>
      <c r="D106" s="964">
        <v>18682740.95785151</v>
      </c>
      <c r="E106" s="964">
        <v>1033183.7</v>
      </c>
      <c r="F106" s="961">
        <v>0</v>
      </c>
      <c r="G106" s="961">
        <v>0</v>
      </c>
      <c r="H106" s="961">
        <v>0</v>
      </c>
      <c r="I106" s="961">
        <v>0</v>
      </c>
      <c r="J106" s="961">
        <v>0</v>
      </c>
      <c r="K106" s="961">
        <v>0</v>
      </c>
      <c r="L106" s="961">
        <v>0</v>
      </c>
      <c r="M106" s="961">
        <v>0</v>
      </c>
      <c r="N106" s="961">
        <v>0</v>
      </c>
      <c r="O106" s="961">
        <v>0</v>
      </c>
      <c r="P106" s="961">
        <v>0</v>
      </c>
      <c r="Q106" s="961">
        <v>0</v>
      </c>
      <c r="R106" s="961">
        <v>0</v>
      </c>
      <c r="S106" s="961">
        <v>0</v>
      </c>
      <c r="T106" s="961">
        <f t="shared" si="5"/>
        <v>0</v>
      </c>
      <c r="U106" s="961">
        <f t="shared" si="6"/>
        <v>1033183.7</v>
      </c>
      <c r="V106" s="965">
        <f t="shared" si="4"/>
        <v>17649557.257851511</v>
      </c>
    </row>
    <row r="107" spans="1:22">
      <c r="A107" s="955"/>
      <c r="B107" s="990">
        <v>2211103</v>
      </c>
      <c r="C107" s="966" t="s">
        <v>425</v>
      </c>
      <c r="D107" s="964">
        <v>19952860.853754453</v>
      </c>
      <c r="E107" s="964">
        <v>962073</v>
      </c>
      <c r="F107" s="961">
        <v>0</v>
      </c>
      <c r="G107" s="961">
        <v>0</v>
      </c>
      <c r="H107" s="961">
        <v>0</v>
      </c>
      <c r="I107" s="961">
        <v>0</v>
      </c>
      <c r="J107" s="961">
        <v>0</v>
      </c>
      <c r="K107" s="961">
        <v>0</v>
      </c>
      <c r="L107" s="961">
        <v>0</v>
      </c>
      <c r="M107" s="961">
        <v>0</v>
      </c>
      <c r="N107" s="961">
        <v>0</v>
      </c>
      <c r="O107" s="961">
        <v>0</v>
      </c>
      <c r="P107" s="961">
        <v>0</v>
      </c>
      <c r="Q107" s="961">
        <v>0</v>
      </c>
      <c r="R107" s="961">
        <v>0</v>
      </c>
      <c r="S107" s="961">
        <v>0</v>
      </c>
      <c r="T107" s="961">
        <f t="shared" si="5"/>
        <v>0</v>
      </c>
      <c r="U107" s="961">
        <f t="shared" si="6"/>
        <v>962073</v>
      </c>
      <c r="V107" s="965">
        <f t="shared" si="4"/>
        <v>18990787.853754453</v>
      </c>
    </row>
    <row r="108" spans="1:22">
      <c r="A108" s="955"/>
      <c r="B108" s="993" t="s">
        <v>970</v>
      </c>
      <c r="C108" s="967" t="s">
        <v>167</v>
      </c>
      <c r="D108" s="964">
        <v>0</v>
      </c>
      <c r="E108" s="964">
        <v>0</v>
      </c>
      <c r="F108" s="961">
        <v>0</v>
      </c>
      <c r="G108" s="961">
        <v>0</v>
      </c>
      <c r="H108" s="961">
        <v>0</v>
      </c>
      <c r="I108" s="961">
        <v>0</v>
      </c>
      <c r="J108" s="961">
        <v>0</v>
      </c>
      <c r="K108" s="961">
        <v>0</v>
      </c>
      <c r="L108" s="961">
        <v>0</v>
      </c>
      <c r="M108" s="961">
        <v>0</v>
      </c>
      <c r="N108" s="961">
        <v>0</v>
      </c>
      <c r="O108" s="961">
        <v>0</v>
      </c>
      <c r="P108" s="961">
        <v>0</v>
      </c>
      <c r="Q108" s="961">
        <v>0</v>
      </c>
      <c r="R108" s="961">
        <v>0</v>
      </c>
      <c r="S108" s="961">
        <v>0</v>
      </c>
      <c r="T108" s="961">
        <f t="shared" si="5"/>
        <v>0</v>
      </c>
      <c r="U108" s="961">
        <f t="shared" si="6"/>
        <v>0</v>
      </c>
      <c r="V108" s="965">
        <f t="shared" si="4"/>
        <v>0</v>
      </c>
    </row>
    <row r="109" spans="1:22">
      <c r="A109" s="955"/>
      <c r="B109" s="990">
        <v>2211201</v>
      </c>
      <c r="C109" s="966" t="s">
        <v>426</v>
      </c>
      <c r="D109" s="964">
        <v>81079869.505442441</v>
      </c>
      <c r="E109" s="964">
        <v>10051692.550000001</v>
      </c>
      <c r="F109" s="961">
        <v>0</v>
      </c>
      <c r="G109" s="961">
        <v>0</v>
      </c>
      <c r="H109" s="961">
        <v>0</v>
      </c>
      <c r="I109" s="961">
        <v>0</v>
      </c>
      <c r="J109" s="961">
        <v>0</v>
      </c>
      <c r="K109" s="961">
        <v>0</v>
      </c>
      <c r="L109" s="961">
        <v>0</v>
      </c>
      <c r="M109" s="961">
        <v>0</v>
      </c>
      <c r="N109" s="961">
        <v>0</v>
      </c>
      <c r="O109" s="961">
        <v>0</v>
      </c>
      <c r="P109" s="961">
        <v>0</v>
      </c>
      <c r="Q109" s="961">
        <v>0</v>
      </c>
      <c r="R109" s="961">
        <v>0</v>
      </c>
      <c r="S109" s="961">
        <v>0</v>
      </c>
      <c r="T109" s="961">
        <f t="shared" si="5"/>
        <v>0</v>
      </c>
      <c r="U109" s="961">
        <f t="shared" si="6"/>
        <v>10051692.550000001</v>
      </c>
      <c r="V109" s="965">
        <f t="shared" si="4"/>
        <v>71028176.955442443</v>
      </c>
    </row>
    <row r="110" spans="1:22">
      <c r="A110" s="969"/>
      <c r="B110" s="991">
        <v>2211202</v>
      </c>
      <c r="C110" s="968" t="s">
        <v>971</v>
      </c>
      <c r="D110" s="964">
        <v>2739457</v>
      </c>
      <c r="E110" s="964">
        <v>0</v>
      </c>
      <c r="F110" s="961">
        <v>0</v>
      </c>
      <c r="G110" s="961">
        <v>0</v>
      </c>
      <c r="H110" s="961">
        <v>0</v>
      </c>
      <c r="I110" s="961">
        <v>0</v>
      </c>
      <c r="J110" s="961">
        <v>0</v>
      </c>
      <c r="K110" s="961">
        <v>0</v>
      </c>
      <c r="L110" s="961">
        <v>0</v>
      </c>
      <c r="M110" s="961">
        <v>0</v>
      </c>
      <c r="N110" s="961">
        <v>0</v>
      </c>
      <c r="O110" s="961">
        <v>0</v>
      </c>
      <c r="P110" s="961">
        <v>0</v>
      </c>
      <c r="Q110" s="961">
        <v>0</v>
      </c>
      <c r="R110" s="961">
        <v>0</v>
      </c>
      <c r="S110" s="961">
        <v>0</v>
      </c>
      <c r="T110" s="961">
        <f t="shared" si="5"/>
        <v>0</v>
      </c>
      <c r="U110" s="961">
        <f t="shared" si="6"/>
        <v>0</v>
      </c>
      <c r="V110" s="965">
        <f t="shared" si="4"/>
        <v>2739457</v>
      </c>
    </row>
    <row r="111" spans="1:22">
      <c r="A111" s="969"/>
      <c r="B111" s="991">
        <v>2211204</v>
      </c>
      <c r="C111" s="968" t="s">
        <v>972</v>
      </c>
      <c r="D111" s="964">
        <v>3879031</v>
      </c>
      <c r="E111" s="964">
        <v>255000</v>
      </c>
      <c r="F111" s="961">
        <v>0</v>
      </c>
      <c r="G111" s="961">
        <v>0</v>
      </c>
      <c r="H111" s="961">
        <v>0</v>
      </c>
      <c r="I111" s="961">
        <v>0</v>
      </c>
      <c r="J111" s="961">
        <v>0</v>
      </c>
      <c r="K111" s="961">
        <v>0</v>
      </c>
      <c r="L111" s="961">
        <v>0</v>
      </c>
      <c r="M111" s="961">
        <v>0</v>
      </c>
      <c r="N111" s="961">
        <v>0</v>
      </c>
      <c r="O111" s="961">
        <v>0</v>
      </c>
      <c r="P111" s="961">
        <v>0</v>
      </c>
      <c r="Q111" s="961">
        <v>0</v>
      </c>
      <c r="R111" s="961">
        <v>0</v>
      </c>
      <c r="S111" s="961">
        <v>0</v>
      </c>
      <c r="T111" s="961">
        <f t="shared" si="5"/>
        <v>0</v>
      </c>
      <c r="U111" s="961">
        <f t="shared" si="6"/>
        <v>255000</v>
      </c>
      <c r="V111" s="965">
        <f t="shared" si="4"/>
        <v>3624031</v>
      </c>
    </row>
    <row r="112" spans="1:22">
      <c r="A112" s="955"/>
      <c r="B112" s="993" t="s">
        <v>973</v>
      </c>
      <c r="C112" s="967" t="s">
        <v>427</v>
      </c>
      <c r="D112" s="964">
        <v>0</v>
      </c>
      <c r="E112" s="964">
        <v>0</v>
      </c>
      <c r="F112" s="961">
        <v>0</v>
      </c>
      <c r="G112" s="961">
        <v>0</v>
      </c>
      <c r="H112" s="961">
        <v>0</v>
      </c>
      <c r="I112" s="961">
        <v>0</v>
      </c>
      <c r="J112" s="961">
        <v>0</v>
      </c>
      <c r="K112" s="961">
        <v>0</v>
      </c>
      <c r="L112" s="961">
        <v>0</v>
      </c>
      <c r="M112" s="961">
        <v>0</v>
      </c>
      <c r="N112" s="961">
        <v>0</v>
      </c>
      <c r="O112" s="961">
        <v>0</v>
      </c>
      <c r="P112" s="961">
        <v>0</v>
      </c>
      <c r="Q112" s="961">
        <v>0</v>
      </c>
      <c r="R112" s="961">
        <v>0</v>
      </c>
      <c r="S112" s="961">
        <v>0</v>
      </c>
      <c r="T112" s="961">
        <f t="shared" si="5"/>
        <v>0</v>
      </c>
      <c r="U112" s="961">
        <f t="shared" si="6"/>
        <v>0</v>
      </c>
      <c r="V112" s="965">
        <f t="shared" si="4"/>
        <v>0</v>
      </c>
    </row>
    <row r="113" spans="1:22">
      <c r="A113" s="969"/>
      <c r="B113" s="991">
        <v>2211301</v>
      </c>
      <c r="C113" s="968" t="s">
        <v>974</v>
      </c>
      <c r="D113" s="964">
        <v>560778</v>
      </c>
      <c r="E113" s="964">
        <v>0</v>
      </c>
      <c r="F113" s="961">
        <v>0</v>
      </c>
      <c r="G113" s="961">
        <v>0</v>
      </c>
      <c r="H113" s="961">
        <v>0</v>
      </c>
      <c r="I113" s="961">
        <v>0</v>
      </c>
      <c r="J113" s="961">
        <v>0</v>
      </c>
      <c r="K113" s="961">
        <v>0</v>
      </c>
      <c r="L113" s="961">
        <v>0</v>
      </c>
      <c r="M113" s="961">
        <v>0</v>
      </c>
      <c r="N113" s="961">
        <v>0</v>
      </c>
      <c r="O113" s="961">
        <v>0</v>
      </c>
      <c r="P113" s="961">
        <v>0</v>
      </c>
      <c r="Q113" s="961">
        <v>0</v>
      </c>
      <c r="R113" s="961">
        <v>0</v>
      </c>
      <c r="S113" s="961">
        <v>0</v>
      </c>
      <c r="T113" s="961">
        <f t="shared" si="5"/>
        <v>0</v>
      </c>
      <c r="U113" s="961">
        <f t="shared" si="6"/>
        <v>0</v>
      </c>
      <c r="V113" s="965">
        <f t="shared" si="4"/>
        <v>560778</v>
      </c>
    </row>
    <row r="114" spans="1:22">
      <c r="A114" s="969"/>
      <c r="B114" s="991">
        <v>2211304</v>
      </c>
      <c r="C114" s="968" t="s">
        <v>975</v>
      </c>
      <c r="D114" s="964">
        <v>52450900</v>
      </c>
      <c r="E114" s="964">
        <v>3543392</v>
      </c>
      <c r="F114" s="961">
        <v>0</v>
      </c>
      <c r="G114" s="961">
        <v>0</v>
      </c>
      <c r="H114" s="961">
        <v>0</v>
      </c>
      <c r="I114" s="961">
        <v>0</v>
      </c>
      <c r="J114" s="961">
        <v>0</v>
      </c>
      <c r="K114" s="961">
        <v>0</v>
      </c>
      <c r="L114" s="961">
        <v>0</v>
      </c>
      <c r="M114" s="961">
        <v>0</v>
      </c>
      <c r="N114" s="961">
        <v>0</v>
      </c>
      <c r="O114" s="961">
        <v>0</v>
      </c>
      <c r="P114" s="961">
        <v>0</v>
      </c>
      <c r="Q114" s="961">
        <v>0</v>
      </c>
      <c r="R114" s="961">
        <v>0</v>
      </c>
      <c r="S114" s="961">
        <v>0</v>
      </c>
      <c r="T114" s="961">
        <f t="shared" si="5"/>
        <v>0</v>
      </c>
      <c r="U114" s="961">
        <f t="shared" si="6"/>
        <v>3543392</v>
      </c>
      <c r="V114" s="965">
        <f t="shared" si="4"/>
        <v>48907508</v>
      </c>
    </row>
    <row r="115" spans="1:22">
      <c r="A115" s="955"/>
      <c r="B115" s="992" t="s">
        <v>976</v>
      </c>
      <c r="C115" s="970" t="s">
        <v>428</v>
      </c>
      <c r="D115" s="964">
        <v>43843492.731519997</v>
      </c>
      <c r="E115" s="964">
        <v>7758948.8499999996</v>
      </c>
      <c r="F115" s="961">
        <v>0</v>
      </c>
      <c r="G115" s="961">
        <v>0</v>
      </c>
      <c r="H115" s="961">
        <v>0</v>
      </c>
      <c r="I115" s="961">
        <v>0</v>
      </c>
      <c r="J115" s="961">
        <v>0</v>
      </c>
      <c r="K115" s="961">
        <v>0</v>
      </c>
      <c r="L115" s="961">
        <v>0</v>
      </c>
      <c r="M115" s="961">
        <v>0</v>
      </c>
      <c r="N115" s="961">
        <v>0</v>
      </c>
      <c r="O115" s="961">
        <v>0</v>
      </c>
      <c r="P115" s="961">
        <v>0</v>
      </c>
      <c r="Q115" s="961">
        <v>0</v>
      </c>
      <c r="R115" s="961">
        <v>0</v>
      </c>
      <c r="S115" s="961">
        <v>0</v>
      </c>
      <c r="T115" s="961">
        <f t="shared" si="5"/>
        <v>0</v>
      </c>
      <c r="U115" s="961">
        <f t="shared" si="6"/>
        <v>7758948.8499999996</v>
      </c>
      <c r="V115" s="965">
        <f t="shared" si="4"/>
        <v>36084543.881519996</v>
      </c>
    </row>
    <row r="116" spans="1:22">
      <c r="A116" s="955"/>
      <c r="B116" s="992">
        <v>2211306</v>
      </c>
      <c r="C116" s="970" t="s">
        <v>429</v>
      </c>
      <c r="D116" s="964">
        <v>8544865.8015762977</v>
      </c>
      <c r="E116" s="964">
        <v>1924415.15</v>
      </c>
      <c r="F116" s="961">
        <v>0</v>
      </c>
      <c r="G116" s="961">
        <v>0</v>
      </c>
      <c r="H116" s="961">
        <v>0</v>
      </c>
      <c r="I116" s="961">
        <v>0</v>
      </c>
      <c r="J116" s="961">
        <v>0</v>
      </c>
      <c r="K116" s="961">
        <v>0</v>
      </c>
      <c r="L116" s="961">
        <v>0</v>
      </c>
      <c r="M116" s="961">
        <v>0</v>
      </c>
      <c r="N116" s="961">
        <v>0</v>
      </c>
      <c r="O116" s="961">
        <v>0</v>
      </c>
      <c r="P116" s="961">
        <v>0</v>
      </c>
      <c r="Q116" s="961">
        <v>0</v>
      </c>
      <c r="R116" s="961">
        <v>0</v>
      </c>
      <c r="S116" s="961">
        <v>0</v>
      </c>
      <c r="T116" s="961">
        <f t="shared" si="5"/>
        <v>0</v>
      </c>
      <c r="U116" s="961">
        <f t="shared" si="6"/>
        <v>1924415.15</v>
      </c>
      <c r="V116" s="965">
        <f t="shared" si="4"/>
        <v>6620450.6515762974</v>
      </c>
    </row>
    <row r="117" spans="1:22">
      <c r="A117" s="969"/>
      <c r="B117" s="992">
        <v>2211308</v>
      </c>
      <c r="C117" s="970" t="s">
        <v>977</v>
      </c>
      <c r="D117" s="964">
        <v>15075200.759744</v>
      </c>
      <c r="E117" s="964">
        <v>4012208.6000000006</v>
      </c>
      <c r="F117" s="961">
        <v>0</v>
      </c>
      <c r="G117" s="961">
        <v>0</v>
      </c>
      <c r="H117" s="961">
        <v>0</v>
      </c>
      <c r="I117" s="961">
        <v>0</v>
      </c>
      <c r="J117" s="961">
        <v>0</v>
      </c>
      <c r="K117" s="961">
        <v>0</v>
      </c>
      <c r="L117" s="961">
        <v>0</v>
      </c>
      <c r="M117" s="961">
        <v>0</v>
      </c>
      <c r="N117" s="961">
        <v>0</v>
      </c>
      <c r="O117" s="961">
        <v>0</v>
      </c>
      <c r="P117" s="961">
        <v>0</v>
      </c>
      <c r="Q117" s="961">
        <v>0</v>
      </c>
      <c r="R117" s="961">
        <v>0</v>
      </c>
      <c r="S117" s="961">
        <v>0</v>
      </c>
      <c r="T117" s="961">
        <f t="shared" si="5"/>
        <v>0</v>
      </c>
      <c r="U117" s="961">
        <f t="shared" si="6"/>
        <v>4012208.6000000006</v>
      </c>
      <c r="V117" s="965">
        <f t="shared" si="4"/>
        <v>11062992.159743998</v>
      </c>
    </row>
    <row r="118" spans="1:22">
      <c r="A118" s="969"/>
      <c r="B118" s="992" t="s">
        <v>978</v>
      </c>
      <c r="C118" s="970" t="s">
        <v>430</v>
      </c>
      <c r="D118" s="964">
        <v>2479421.4287999999</v>
      </c>
      <c r="E118" s="964">
        <v>716800</v>
      </c>
      <c r="F118" s="961">
        <v>0</v>
      </c>
      <c r="G118" s="961">
        <v>0</v>
      </c>
      <c r="H118" s="961">
        <v>0</v>
      </c>
      <c r="I118" s="961">
        <v>0</v>
      </c>
      <c r="J118" s="961">
        <v>0</v>
      </c>
      <c r="K118" s="961">
        <v>0</v>
      </c>
      <c r="L118" s="961">
        <v>0</v>
      </c>
      <c r="M118" s="961">
        <v>0</v>
      </c>
      <c r="N118" s="961">
        <v>0</v>
      </c>
      <c r="O118" s="961">
        <v>0</v>
      </c>
      <c r="P118" s="961">
        <v>0</v>
      </c>
      <c r="Q118" s="961">
        <v>0</v>
      </c>
      <c r="R118" s="961">
        <v>0</v>
      </c>
      <c r="S118" s="961">
        <v>0</v>
      </c>
      <c r="T118" s="961">
        <f t="shared" si="5"/>
        <v>0</v>
      </c>
      <c r="U118" s="961">
        <f t="shared" si="6"/>
        <v>716800</v>
      </c>
      <c r="V118" s="965">
        <f t="shared" si="4"/>
        <v>1762621.4287999999</v>
      </c>
    </row>
    <row r="119" spans="1:22">
      <c r="A119" s="976"/>
      <c r="B119" s="994">
        <v>2211310</v>
      </c>
      <c r="C119" s="970" t="s">
        <v>979</v>
      </c>
      <c r="D119" s="964">
        <v>3600000</v>
      </c>
      <c r="E119" s="964">
        <v>0</v>
      </c>
      <c r="F119" s="961">
        <v>0</v>
      </c>
      <c r="G119" s="961">
        <v>0</v>
      </c>
      <c r="H119" s="961">
        <v>0</v>
      </c>
      <c r="I119" s="961">
        <v>0</v>
      </c>
      <c r="J119" s="961">
        <v>0</v>
      </c>
      <c r="K119" s="961">
        <v>0</v>
      </c>
      <c r="L119" s="961">
        <v>0</v>
      </c>
      <c r="M119" s="961">
        <v>0</v>
      </c>
      <c r="N119" s="961">
        <v>0</v>
      </c>
      <c r="O119" s="961">
        <v>0</v>
      </c>
      <c r="P119" s="961">
        <v>0</v>
      </c>
      <c r="Q119" s="961">
        <v>0</v>
      </c>
      <c r="R119" s="961">
        <v>0</v>
      </c>
      <c r="S119" s="961">
        <v>0</v>
      </c>
      <c r="T119" s="961">
        <f t="shared" si="5"/>
        <v>0</v>
      </c>
      <c r="U119" s="961">
        <f t="shared" si="6"/>
        <v>0</v>
      </c>
      <c r="V119" s="965">
        <f t="shared" si="4"/>
        <v>3600000</v>
      </c>
    </row>
    <row r="120" spans="1:22">
      <c r="A120" s="969"/>
      <c r="B120" s="991">
        <v>2211399</v>
      </c>
      <c r="C120" s="968" t="s">
        <v>980</v>
      </c>
      <c r="D120" s="964">
        <v>1090002</v>
      </c>
      <c r="E120" s="964">
        <v>0</v>
      </c>
      <c r="F120" s="961">
        <v>0</v>
      </c>
      <c r="G120" s="961">
        <v>0</v>
      </c>
      <c r="H120" s="961">
        <v>0</v>
      </c>
      <c r="I120" s="961">
        <v>0</v>
      </c>
      <c r="J120" s="961">
        <v>0</v>
      </c>
      <c r="K120" s="961">
        <v>0</v>
      </c>
      <c r="L120" s="961">
        <v>0</v>
      </c>
      <c r="M120" s="961">
        <v>0</v>
      </c>
      <c r="N120" s="961">
        <v>0</v>
      </c>
      <c r="O120" s="961">
        <v>0</v>
      </c>
      <c r="P120" s="961">
        <v>0</v>
      </c>
      <c r="Q120" s="961">
        <v>0</v>
      </c>
      <c r="R120" s="961">
        <v>0</v>
      </c>
      <c r="S120" s="961">
        <v>0</v>
      </c>
      <c r="T120" s="961">
        <f t="shared" si="5"/>
        <v>0</v>
      </c>
      <c r="U120" s="961">
        <f t="shared" si="6"/>
        <v>0</v>
      </c>
      <c r="V120" s="965">
        <f t="shared" si="4"/>
        <v>1090002</v>
      </c>
    </row>
    <row r="121" spans="1:22">
      <c r="A121" s="969"/>
      <c r="B121" s="991">
        <v>2211399</v>
      </c>
      <c r="C121" s="968" t="s">
        <v>981</v>
      </c>
      <c r="D121" s="964">
        <v>500000</v>
      </c>
      <c r="E121" s="964">
        <v>0</v>
      </c>
      <c r="F121" s="961">
        <v>0</v>
      </c>
      <c r="G121" s="961">
        <v>0</v>
      </c>
      <c r="H121" s="961">
        <v>0</v>
      </c>
      <c r="I121" s="961">
        <v>0</v>
      </c>
      <c r="J121" s="961">
        <v>0</v>
      </c>
      <c r="K121" s="961">
        <v>0</v>
      </c>
      <c r="L121" s="961">
        <v>0</v>
      </c>
      <c r="M121" s="961">
        <v>0</v>
      </c>
      <c r="N121" s="961">
        <v>0</v>
      </c>
      <c r="O121" s="961">
        <v>0</v>
      </c>
      <c r="P121" s="961">
        <v>0</v>
      </c>
      <c r="Q121" s="961">
        <v>0</v>
      </c>
      <c r="R121" s="961">
        <v>0</v>
      </c>
      <c r="S121" s="961">
        <v>0</v>
      </c>
      <c r="T121" s="961">
        <f t="shared" si="5"/>
        <v>0</v>
      </c>
      <c r="U121" s="961">
        <f t="shared" si="6"/>
        <v>0</v>
      </c>
      <c r="V121" s="965">
        <f t="shared" si="4"/>
        <v>500000</v>
      </c>
    </row>
    <row r="122" spans="1:22">
      <c r="A122" s="969"/>
      <c r="B122" s="991">
        <v>2211399</v>
      </c>
      <c r="C122" s="968" t="s">
        <v>982</v>
      </c>
      <c r="D122" s="964">
        <v>3700423</v>
      </c>
      <c r="E122" s="964">
        <v>3037900</v>
      </c>
      <c r="F122" s="961">
        <v>0</v>
      </c>
      <c r="G122" s="961">
        <v>0</v>
      </c>
      <c r="H122" s="961">
        <v>0</v>
      </c>
      <c r="I122" s="961">
        <v>0</v>
      </c>
      <c r="J122" s="961">
        <v>0</v>
      </c>
      <c r="K122" s="961">
        <v>0</v>
      </c>
      <c r="L122" s="961">
        <v>0</v>
      </c>
      <c r="M122" s="961">
        <v>0</v>
      </c>
      <c r="N122" s="961">
        <v>0</v>
      </c>
      <c r="O122" s="961">
        <v>0</v>
      </c>
      <c r="P122" s="961">
        <v>0</v>
      </c>
      <c r="Q122" s="961">
        <v>0</v>
      </c>
      <c r="R122" s="961">
        <v>0</v>
      </c>
      <c r="S122" s="961">
        <v>0</v>
      </c>
      <c r="T122" s="961">
        <f t="shared" si="5"/>
        <v>0</v>
      </c>
      <c r="U122" s="961">
        <f t="shared" si="6"/>
        <v>3037900</v>
      </c>
      <c r="V122" s="965">
        <f t="shared" si="4"/>
        <v>662523</v>
      </c>
    </row>
    <row r="123" spans="1:22">
      <c r="A123" s="969"/>
      <c r="B123" s="991">
        <v>2211399</v>
      </c>
      <c r="C123" s="968" t="s">
        <v>983</v>
      </c>
      <c r="D123" s="964">
        <v>456900</v>
      </c>
      <c r="E123" s="964">
        <v>0</v>
      </c>
      <c r="F123" s="961">
        <v>0</v>
      </c>
      <c r="G123" s="961">
        <v>0</v>
      </c>
      <c r="H123" s="961">
        <v>0</v>
      </c>
      <c r="I123" s="961">
        <v>0</v>
      </c>
      <c r="J123" s="961">
        <v>0</v>
      </c>
      <c r="K123" s="961">
        <v>0</v>
      </c>
      <c r="L123" s="961">
        <v>0</v>
      </c>
      <c r="M123" s="961">
        <v>0</v>
      </c>
      <c r="N123" s="961">
        <v>0</v>
      </c>
      <c r="O123" s="961">
        <v>0</v>
      </c>
      <c r="P123" s="961">
        <v>0</v>
      </c>
      <c r="Q123" s="961">
        <v>0</v>
      </c>
      <c r="R123" s="961">
        <v>0</v>
      </c>
      <c r="S123" s="961">
        <v>0</v>
      </c>
      <c r="T123" s="961">
        <f t="shared" si="5"/>
        <v>0</v>
      </c>
      <c r="U123" s="961">
        <f t="shared" si="6"/>
        <v>0</v>
      </c>
      <c r="V123" s="965">
        <f t="shared" si="4"/>
        <v>456900</v>
      </c>
    </row>
    <row r="124" spans="1:22">
      <c r="A124" s="969"/>
      <c r="B124" s="991">
        <v>2211399</v>
      </c>
      <c r="C124" s="968" t="s">
        <v>984</v>
      </c>
      <c r="D124" s="964">
        <v>1937828</v>
      </c>
      <c r="E124" s="964">
        <v>0</v>
      </c>
      <c r="F124" s="961">
        <v>0</v>
      </c>
      <c r="G124" s="961">
        <v>0</v>
      </c>
      <c r="H124" s="961">
        <v>0</v>
      </c>
      <c r="I124" s="961">
        <v>0</v>
      </c>
      <c r="J124" s="961">
        <v>0</v>
      </c>
      <c r="K124" s="961">
        <v>0</v>
      </c>
      <c r="L124" s="961">
        <v>0</v>
      </c>
      <c r="M124" s="961">
        <v>0</v>
      </c>
      <c r="N124" s="961">
        <v>0</v>
      </c>
      <c r="O124" s="961">
        <v>0</v>
      </c>
      <c r="P124" s="961">
        <v>0</v>
      </c>
      <c r="Q124" s="961">
        <v>0</v>
      </c>
      <c r="R124" s="961">
        <v>0</v>
      </c>
      <c r="S124" s="961">
        <v>0</v>
      </c>
      <c r="T124" s="961">
        <f t="shared" si="5"/>
        <v>0</v>
      </c>
      <c r="U124" s="961">
        <f t="shared" si="6"/>
        <v>0</v>
      </c>
      <c r="V124" s="965">
        <f t="shared" si="4"/>
        <v>1937828</v>
      </c>
    </row>
    <row r="125" spans="1:22">
      <c r="A125" s="969"/>
      <c r="B125" s="991">
        <v>2211399</v>
      </c>
      <c r="C125" s="968" t="s">
        <v>985</v>
      </c>
      <c r="D125" s="964">
        <v>670560</v>
      </c>
      <c r="E125" s="964">
        <v>0</v>
      </c>
      <c r="F125" s="961">
        <v>0</v>
      </c>
      <c r="G125" s="961">
        <v>0</v>
      </c>
      <c r="H125" s="961">
        <v>0</v>
      </c>
      <c r="I125" s="961">
        <v>0</v>
      </c>
      <c r="J125" s="961">
        <v>0</v>
      </c>
      <c r="K125" s="961">
        <v>0</v>
      </c>
      <c r="L125" s="961">
        <v>0</v>
      </c>
      <c r="M125" s="961">
        <v>0</v>
      </c>
      <c r="N125" s="961">
        <v>0</v>
      </c>
      <c r="O125" s="961">
        <v>0</v>
      </c>
      <c r="P125" s="961">
        <v>0</v>
      </c>
      <c r="Q125" s="961">
        <v>0</v>
      </c>
      <c r="R125" s="961">
        <v>0</v>
      </c>
      <c r="S125" s="961">
        <v>0</v>
      </c>
      <c r="T125" s="961">
        <f t="shared" si="5"/>
        <v>0</v>
      </c>
      <c r="U125" s="961">
        <f t="shared" si="6"/>
        <v>0</v>
      </c>
      <c r="V125" s="965">
        <f t="shared" si="4"/>
        <v>670560</v>
      </c>
    </row>
    <row r="126" spans="1:22">
      <c r="A126" s="969"/>
      <c r="B126" s="991">
        <v>2211399</v>
      </c>
      <c r="C126" s="968" t="s">
        <v>986</v>
      </c>
      <c r="D126" s="964">
        <v>500565</v>
      </c>
      <c r="E126" s="964">
        <v>0</v>
      </c>
      <c r="F126" s="961">
        <v>0</v>
      </c>
      <c r="G126" s="961">
        <v>0</v>
      </c>
      <c r="H126" s="961">
        <v>0</v>
      </c>
      <c r="I126" s="961">
        <v>0</v>
      </c>
      <c r="J126" s="961">
        <v>0</v>
      </c>
      <c r="K126" s="961">
        <v>0</v>
      </c>
      <c r="L126" s="961">
        <v>0</v>
      </c>
      <c r="M126" s="961">
        <v>0</v>
      </c>
      <c r="N126" s="961">
        <v>0</v>
      </c>
      <c r="O126" s="961">
        <v>0</v>
      </c>
      <c r="P126" s="961">
        <v>0</v>
      </c>
      <c r="Q126" s="961">
        <v>0</v>
      </c>
      <c r="R126" s="961">
        <v>0</v>
      </c>
      <c r="S126" s="961">
        <v>0</v>
      </c>
      <c r="T126" s="961">
        <f t="shared" si="5"/>
        <v>0</v>
      </c>
      <c r="U126" s="961">
        <f t="shared" si="6"/>
        <v>0</v>
      </c>
      <c r="V126" s="965">
        <f t="shared" si="4"/>
        <v>500565</v>
      </c>
    </row>
    <row r="127" spans="1:22">
      <c r="A127" s="969"/>
      <c r="B127" s="992">
        <v>2211399</v>
      </c>
      <c r="C127" s="970" t="s">
        <v>431</v>
      </c>
      <c r="D127" s="964">
        <v>8000000</v>
      </c>
      <c r="E127" s="964">
        <v>0</v>
      </c>
      <c r="F127" s="961">
        <v>0</v>
      </c>
      <c r="G127" s="961">
        <v>0</v>
      </c>
      <c r="H127" s="961">
        <v>0</v>
      </c>
      <c r="I127" s="961">
        <v>0</v>
      </c>
      <c r="J127" s="961">
        <v>0</v>
      </c>
      <c r="K127" s="961">
        <v>0</v>
      </c>
      <c r="L127" s="961">
        <v>0</v>
      </c>
      <c r="M127" s="961">
        <v>0</v>
      </c>
      <c r="N127" s="961">
        <v>0</v>
      </c>
      <c r="O127" s="961">
        <v>0</v>
      </c>
      <c r="P127" s="961">
        <v>0</v>
      </c>
      <c r="Q127" s="961">
        <v>0</v>
      </c>
      <c r="R127" s="961">
        <v>0</v>
      </c>
      <c r="S127" s="961">
        <v>0</v>
      </c>
      <c r="T127" s="961">
        <f t="shared" si="5"/>
        <v>0</v>
      </c>
      <c r="U127" s="961">
        <f t="shared" si="6"/>
        <v>0</v>
      </c>
      <c r="V127" s="965">
        <f t="shared" si="4"/>
        <v>8000000</v>
      </c>
    </row>
    <row r="128" spans="1:22">
      <c r="A128" s="969"/>
      <c r="B128" s="992">
        <v>2211399</v>
      </c>
      <c r="C128" s="970" t="s">
        <v>432</v>
      </c>
      <c r="D128" s="964">
        <v>20732874.035197981</v>
      </c>
      <c r="E128" s="964">
        <f>9757658.8+1995000</f>
        <v>11752658.800000001</v>
      </c>
      <c r="F128" s="961">
        <v>0</v>
      </c>
      <c r="G128" s="961">
        <v>0</v>
      </c>
      <c r="H128" s="961">
        <v>0</v>
      </c>
      <c r="I128" s="961">
        <v>0</v>
      </c>
      <c r="J128" s="961">
        <v>0</v>
      </c>
      <c r="K128" s="961">
        <v>0</v>
      </c>
      <c r="L128" s="961">
        <v>0</v>
      </c>
      <c r="M128" s="961">
        <v>0</v>
      </c>
      <c r="N128" s="961">
        <v>0</v>
      </c>
      <c r="O128" s="961">
        <v>0</v>
      </c>
      <c r="P128" s="961">
        <v>0</v>
      </c>
      <c r="Q128" s="961">
        <v>0</v>
      </c>
      <c r="R128" s="961">
        <v>0</v>
      </c>
      <c r="S128" s="961">
        <v>0</v>
      </c>
      <c r="T128" s="961">
        <f t="shared" si="5"/>
        <v>0</v>
      </c>
      <c r="U128" s="961">
        <f t="shared" si="6"/>
        <v>11752658.800000001</v>
      </c>
      <c r="V128" s="965">
        <f t="shared" si="4"/>
        <v>8980215.23519798</v>
      </c>
    </row>
    <row r="129" spans="1:22">
      <c r="A129" s="969"/>
      <c r="B129" s="992">
        <v>2211399</v>
      </c>
      <c r="C129" s="970" t="s">
        <v>409</v>
      </c>
      <c r="D129" s="964">
        <v>21997990</v>
      </c>
      <c r="E129" s="964">
        <v>20473772.449999999</v>
      </c>
      <c r="F129" s="961">
        <v>0</v>
      </c>
      <c r="G129" s="961">
        <v>0</v>
      </c>
      <c r="H129" s="961">
        <v>0</v>
      </c>
      <c r="I129" s="961">
        <v>0</v>
      </c>
      <c r="J129" s="961">
        <v>0</v>
      </c>
      <c r="K129" s="961">
        <v>0</v>
      </c>
      <c r="L129" s="961">
        <v>0</v>
      </c>
      <c r="M129" s="961">
        <v>0</v>
      </c>
      <c r="N129" s="961">
        <v>0</v>
      </c>
      <c r="O129" s="961">
        <v>0</v>
      </c>
      <c r="P129" s="961">
        <v>0</v>
      </c>
      <c r="Q129" s="961">
        <v>0</v>
      </c>
      <c r="R129" s="961">
        <v>0</v>
      </c>
      <c r="S129" s="961">
        <v>0</v>
      </c>
      <c r="T129" s="961">
        <f t="shared" si="5"/>
        <v>0</v>
      </c>
      <c r="U129" s="961">
        <f t="shared" si="6"/>
        <v>20473772.449999999</v>
      </c>
      <c r="V129" s="965">
        <f t="shared" si="4"/>
        <v>1524217.5500000007</v>
      </c>
    </row>
    <row r="130" spans="1:22">
      <c r="A130" s="969"/>
      <c r="B130" s="992">
        <v>2211399</v>
      </c>
      <c r="C130" s="970" t="s">
        <v>987</v>
      </c>
      <c r="D130" s="964">
        <v>929280.00000000023</v>
      </c>
      <c r="E130" s="964">
        <v>0</v>
      </c>
      <c r="F130" s="961">
        <v>0</v>
      </c>
      <c r="G130" s="961">
        <v>0</v>
      </c>
      <c r="H130" s="961">
        <v>0</v>
      </c>
      <c r="I130" s="961">
        <v>0</v>
      </c>
      <c r="J130" s="961">
        <v>0</v>
      </c>
      <c r="K130" s="961">
        <v>0</v>
      </c>
      <c r="L130" s="961">
        <v>0</v>
      </c>
      <c r="M130" s="961">
        <v>0</v>
      </c>
      <c r="N130" s="961">
        <v>0</v>
      </c>
      <c r="O130" s="961">
        <v>0</v>
      </c>
      <c r="P130" s="961">
        <v>0</v>
      </c>
      <c r="Q130" s="961">
        <v>0</v>
      </c>
      <c r="R130" s="961">
        <v>0</v>
      </c>
      <c r="S130" s="961">
        <v>0</v>
      </c>
      <c r="T130" s="961">
        <f t="shared" si="5"/>
        <v>0</v>
      </c>
      <c r="U130" s="961">
        <f t="shared" si="6"/>
        <v>0</v>
      </c>
      <c r="V130" s="965">
        <f t="shared" si="4"/>
        <v>929280.00000000023</v>
      </c>
    </row>
    <row r="131" spans="1:22">
      <c r="A131" s="969"/>
      <c r="B131" s="978">
        <v>2211399</v>
      </c>
      <c r="C131" s="979" t="s">
        <v>433</v>
      </c>
      <c r="D131" s="964">
        <v>2210835.2000000002</v>
      </c>
      <c r="E131" s="964">
        <v>0</v>
      </c>
      <c r="F131" s="961">
        <v>0</v>
      </c>
      <c r="G131" s="961">
        <v>0</v>
      </c>
      <c r="H131" s="961">
        <v>0</v>
      </c>
      <c r="I131" s="961">
        <v>0</v>
      </c>
      <c r="J131" s="961">
        <v>0</v>
      </c>
      <c r="K131" s="961">
        <v>0</v>
      </c>
      <c r="L131" s="961">
        <v>0</v>
      </c>
      <c r="M131" s="961">
        <v>0</v>
      </c>
      <c r="N131" s="961">
        <v>0</v>
      </c>
      <c r="O131" s="961">
        <v>0</v>
      </c>
      <c r="P131" s="961">
        <v>0</v>
      </c>
      <c r="Q131" s="961">
        <v>0</v>
      </c>
      <c r="R131" s="961">
        <v>0</v>
      </c>
      <c r="S131" s="961">
        <v>0</v>
      </c>
      <c r="T131" s="961">
        <f t="shared" si="5"/>
        <v>0</v>
      </c>
      <c r="U131" s="961">
        <f t="shared" si="6"/>
        <v>0</v>
      </c>
      <c r="V131" s="965">
        <f t="shared" si="4"/>
        <v>2210835.2000000002</v>
      </c>
    </row>
    <row r="132" spans="1:22">
      <c r="A132" s="969"/>
      <c r="B132" s="992">
        <v>2211399</v>
      </c>
      <c r="C132" s="970" t="s">
        <v>434</v>
      </c>
      <c r="D132" s="964">
        <v>580800</v>
      </c>
      <c r="E132" s="964">
        <v>0</v>
      </c>
      <c r="F132" s="961">
        <v>0</v>
      </c>
      <c r="G132" s="961">
        <v>0</v>
      </c>
      <c r="H132" s="961">
        <v>0</v>
      </c>
      <c r="I132" s="961">
        <v>0</v>
      </c>
      <c r="J132" s="961">
        <v>0</v>
      </c>
      <c r="K132" s="961">
        <v>0</v>
      </c>
      <c r="L132" s="961">
        <v>0</v>
      </c>
      <c r="M132" s="961">
        <v>0</v>
      </c>
      <c r="N132" s="961">
        <v>0</v>
      </c>
      <c r="O132" s="961">
        <v>0</v>
      </c>
      <c r="P132" s="961">
        <v>0</v>
      </c>
      <c r="Q132" s="961">
        <v>0</v>
      </c>
      <c r="R132" s="961">
        <v>0</v>
      </c>
      <c r="S132" s="961">
        <v>0</v>
      </c>
      <c r="T132" s="961">
        <f t="shared" si="5"/>
        <v>0</v>
      </c>
      <c r="U132" s="961">
        <f t="shared" si="6"/>
        <v>0</v>
      </c>
      <c r="V132" s="965">
        <f t="shared" si="4"/>
        <v>580800</v>
      </c>
    </row>
    <row r="133" spans="1:22">
      <c r="A133" s="969"/>
      <c r="B133" s="992">
        <v>2211399</v>
      </c>
      <c r="C133" s="970" t="s">
        <v>435</v>
      </c>
      <c r="D133" s="964">
        <v>4000000</v>
      </c>
      <c r="E133" s="964">
        <v>3037900</v>
      </c>
      <c r="F133" s="961">
        <v>0</v>
      </c>
      <c r="G133" s="961">
        <v>0</v>
      </c>
      <c r="H133" s="961">
        <v>0</v>
      </c>
      <c r="I133" s="961">
        <v>0</v>
      </c>
      <c r="J133" s="961">
        <v>0</v>
      </c>
      <c r="K133" s="961">
        <v>0</v>
      </c>
      <c r="L133" s="961">
        <v>0</v>
      </c>
      <c r="M133" s="961">
        <v>0</v>
      </c>
      <c r="N133" s="961">
        <v>0</v>
      </c>
      <c r="O133" s="961">
        <v>0</v>
      </c>
      <c r="P133" s="961">
        <v>0</v>
      </c>
      <c r="Q133" s="961">
        <v>0</v>
      </c>
      <c r="R133" s="961">
        <v>0</v>
      </c>
      <c r="S133" s="961">
        <v>0</v>
      </c>
      <c r="T133" s="961">
        <f t="shared" si="5"/>
        <v>0</v>
      </c>
      <c r="U133" s="961">
        <f t="shared" si="6"/>
        <v>3037900</v>
      </c>
      <c r="V133" s="965">
        <f t="shared" si="4"/>
        <v>962100</v>
      </c>
    </row>
    <row r="134" spans="1:22">
      <c r="A134" s="969"/>
      <c r="B134" s="978">
        <v>2211399</v>
      </c>
      <c r="C134" s="979" t="s">
        <v>436</v>
      </c>
      <c r="D134" s="964">
        <v>1720000</v>
      </c>
      <c r="E134" s="964">
        <v>0</v>
      </c>
      <c r="F134" s="961">
        <v>0</v>
      </c>
      <c r="G134" s="961">
        <v>0</v>
      </c>
      <c r="H134" s="961">
        <v>0</v>
      </c>
      <c r="I134" s="961">
        <v>0</v>
      </c>
      <c r="J134" s="961">
        <v>0</v>
      </c>
      <c r="K134" s="961">
        <v>0</v>
      </c>
      <c r="L134" s="961">
        <v>0</v>
      </c>
      <c r="M134" s="961">
        <v>0</v>
      </c>
      <c r="N134" s="961">
        <v>0</v>
      </c>
      <c r="O134" s="961">
        <v>0</v>
      </c>
      <c r="P134" s="961">
        <v>0</v>
      </c>
      <c r="Q134" s="961">
        <v>0</v>
      </c>
      <c r="R134" s="961">
        <v>0</v>
      </c>
      <c r="S134" s="961">
        <v>0</v>
      </c>
      <c r="T134" s="961">
        <f t="shared" si="5"/>
        <v>0</v>
      </c>
      <c r="U134" s="961">
        <f t="shared" si="6"/>
        <v>0</v>
      </c>
      <c r="V134" s="965">
        <f t="shared" si="4"/>
        <v>1720000</v>
      </c>
    </row>
    <row r="135" spans="1:22">
      <c r="A135" s="969"/>
      <c r="B135" s="992">
        <v>2211399</v>
      </c>
      <c r="C135" s="970" t="s">
        <v>437</v>
      </c>
      <c r="D135" s="964">
        <v>1161600</v>
      </c>
      <c r="E135" s="964">
        <v>250000</v>
      </c>
      <c r="F135" s="961">
        <v>0</v>
      </c>
      <c r="G135" s="961">
        <v>0</v>
      </c>
      <c r="H135" s="961">
        <v>0</v>
      </c>
      <c r="I135" s="961">
        <v>0</v>
      </c>
      <c r="J135" s="961">
        <v>0</v>
      </c>
      <c r="K135" s="961">
        <v>0</v>
      </c>
      <c r="L135" s="961">
        <v>0</v>
      </c>
      <c r="M135" s="961">
        <v>0</v>
      </c>
      <c r="N135" s="961">
        <v>0</v>
      </c>
      <c r="O135" s="961">
        <v>0</v>
      </c>
      <c r="P135" s="961">
        <v>0</v>
      </c>
      <c r="Q135" s="961">
        <v>0</v>
      </c>
      <c r="R135" s="961">
        <v>0</v>
      </c>
      <c r="S135" s="961">
        <v>0</v>
      </c>
      <c r="T135" s="961">
        <f t="shared" si="5"/>
        <v>0</v>
      </c>
      <c r="U135" s="961">
        <f t="shared" si="6"/>
        <v>250000</v>
      </c>
      <c r="V135" s="965">
        <f t="shared" si="4"/>
        <v>911600</v>
      </c>
    </row>
    <row r="136" spans="1:22">
      <c r="A136" s="969"/>
      <c r="B136" s="992">
        <v>2211399</v>
      </c>
      <c r="C136" s="970" t="s">
        <v>988</v>
      </c>
      <c r="D136" s="964">
        <v>16158318</v>
      </c>
      <c r="E136" s="964">
        <f>19043898.95-3037900</f>
        <v>16005998.949999999</v>
      </c>
      <c r="F136" s="961">
        <v>0</v>
      </c>
      <c r="G136" s="961">
        <v>0</v>
      </c>
      <c r="H136" s="961">
        <v>0</v>
      </c>
      <c r="I136" s="961">
        <v>0</v>
      </c>
      <c r="J136" s="961">
        <v>0</v>
      </c>
      <c r="K136" s="961">
        <v>0</v>
      </c>
      <c r="L136" s="961">
        <v>0</v>
      </c>
      <c r="M136" s="961">
        <v>0</v>
      </c>
      <c r="N136" s="961">
        <v>0</v>
      </c>
      <c r="O136" s="961">
        <v>0</v>
      </c>
      <c r="P136" s="961">
        <v>0</v>
      </c>
      <c r="Q136" s="961">
        <v>0</v>
      </c>
      <c r="R136" s="961">
        <v>0</v>
      </c>
      <c r="S136" s="961">
        <v>0</v>
      </c>
      <c r="T136" s="961">
        <f t="shared" si="5"/>
        <v>0</v>
      </c>
      <c r="U136" s="961">
        <f t="shared" si="6"/>
        <v>16005998.949999999</v>
      </c>
      <c r="V136" s="965">
        <f t="shared" si="4"/>
        <v>152319.05000000075</v>
      </c>
    </row>
    <row r="137" spans="1:22">
      <c r="A137" s="969"/>
      <c r="B137" s="992">
        <v>2211399</v>
      </c>
      <c r="C137" s="970" t="s">
        <v>438</v>
      </c>
      <c r="D137" s="964">
        <v>522720.00000000012</v>
      </c>
      <c r="E137" s="964">
        <v>0</v>
      </c>
      <c r="F137" s="961">
        <v>0</v>
      </c>
      <c r="G137" s="961">
        <v>0</v>
      </c>
      <c r="H137" s="961">
        <v>0</v>
      </c>
      <c r="I137" s="961">
        <v>0</v>
      </c>
      <c r="J137" s="961">
        <v>0</v>
      </c>
      <c r="K137" s="961">
        <v>0</v>
      </c>
      <c r="L137" s="961">
        <v>0</v>
      </c>
      <c r="M137" s="961">
        <v>0</v>
      </c>
      <c r="N137" s="961">
        <v>0</v>
      </c>
      <c r="O137" s="961">
        <v>0</v>
      </c>
      <c r="P137" s="961">
        <v>0</v>
      </c>
      <c r="Q137" s="961">
        <v>0</v>
      </c>
      <c r="R137" s="961">
        <v>0</v>
      </c>
      <c r="S137" s="961">
        <v>0</v>
      </c>
      <c r="T137" s="961">
        <f t="shared" si="5"/>
        <v>0</v>
      </c>
      <c r="U137" s="961">
        <f t="shared" si="6"/>
        <v>0</v>
      </c>
      <c r="V137" s="965">
        <f t="shared" ref="V137:V199" si="7">D137-E137-T137</f>
        <v>522720.00000000012</v>
      </c>
    </row>
    <row r="138" spans="1:22">
      <c r="A138" s="969"/>
      <c r="B138" s="992">
        <v>2211399</v>
      </c>
      <c r="C138" s="970" t="s">
        <v>989</v>
      </c>
      <c r="D138" s="964">
        <v>961281.00000000023</v>
      </c>
      <c r="E138" s="964">
        <v>0</v>
      </c>
      <c r="F138" s="961">
        <v>0</v>
      </c>
      <c r="G138" s="961">
        <v>0</v>
      </c>
      <c r="H138" s="961">
        <v>0</v>
      </c>
      <c r="I138" s="961">
        <v>0</v>
      </c>
      <c r="J138" s="961">
        <v>0</v>
      </c>
      <c r="K138" s="961">
        <v>0</v>
      </c>
      <c r="L138" s="961">
        <v>0</v>
      </c>
      <c r="M138" s="961">
        <v>0</v>
      </c>
      <c r="N138" s="961">
        <v>0</v>
      </c>
      <c r="O138" s="961">
        <v>0</v>
      </c>
      <c r="P138" s="961">
        <v>0</v>
      </c>
      <c r="Q138" s="961">
        <v>0</v>
      </c>
      <c r="R138" s="961">
        <v>0</v>
      </c>
      <c r="S138" s="961">
        <v>0</v>
      </c>
      <c r="T138" s="961">
        <f t="shared" si="5"/>
        <v>0</v>
      </c>
      <c r="U138" s="961">
        <f t="shared" si="6"/>
        <v>0</v>
      </c>
      <c r="V138" s="965">
        <f t="shared" si="7"/>
        <v>961281.00000000023</v>
      </c>
    </row>
    <row r="139" spans="1:22">
      <c r="A139" s="969"/>
      <c r="B139" s="990">
        <v>2211399</v>
      </c>
      <c r="C139" s="966" t="s">
        <v>934</v>
      </c>
      <c r="D139" s="964">
        <v>3420200</v>
      </c>
      <c r="E139" s="964">
        <f>446600+2161566</f>
        <v>2608166</v>
      </c>
      <c r="F139" s="961">
        <v>0</v>
      </c>
      <c r="G139" s="961">
        <v>0</v>
      </c>
      <c r="H139" s="961">
        <v>0</v>
      </c>
      <c r="I139" s="961">
        <v>0</v>
      </c>
      <c r="J139" s="961">
        <v>0</v>
      </c>
      <c r="K139" s="961">
        <v>0</v>
      </c>
      <c r="L139" s="961">
        <v>0</v>
      </c>
      <c r="M139" s="961">
        <v>0</v>
      </c>
      <c r="N139" s="961">
        <v>0</v>
      </c>
      <c r="O139" s="961">
        <v>0</v>
      </c>
      <c r="P139" s="961">
        <v>0</v>
      </c>
      <c r="Q139" s="961">
        <v>0</v>
      </c>
      <c r="R139" s="961">
        <v>0</v>
      </c>
      <c r="S139" s="961">
        <v>0</v>
      </c>
      <c r="T139" s="961">
        <f t="shared" ref="T139:T201" si="8">F139+G139+H139+I139+J139+K139+L139+M139+N139+O139+P139+Q139+R139+S139</f>
        <v>0</v>
      </c>
      <c r="U139" s="961">
        <f t="shared" si="6"/>
        <v>2608166</v>
      </c>
      <c r="V139" s="965">
        <f t="shared" si="7"/>
        <v>812034</v>
      </c>
    </row>
    <row r="140" spans="1:22">
      <c r="A140" s="969"/>
      <c r="B140" s="992">
        <v>2211399</v>
      </c>
      <c r="C140" s="970" t="s">
        <v>427</v>
      </c>
      <c r="D140" s="964">
        <v>6363008.9000000004</v>
      </c>
      <c r="E140" s="964">
        <f>8088207.1-1995000</f>
        <v>6093207.0999999996</v>
      </c>
      <c r="F140" s="961">
        <v>0</v>
      </c>
      <c r="G140" s="961">
        <v>0</v>
      </c>
      <c r="H140" s="961">
        <v>0</v>
      </c>
      <c r="I140" s="961">
        <v>0</v>
      </c>
      <c r="J140" s="961">
        <v>0</v>
      </c>
      <c r="K140" s="961">
        <v>0</v>
      </c>
      <c r="L140" s="961">
        <v>0</v>
      </c>
      <c r="M140" s="961">
        <v>0</v>
      </c>
      <c r="N140" s="961">
        <v>0</v>
      </c>
      <c r="O140" s="961">
        <v>0</v>
      </c>
      <c r="P140" s="961">
        <v>0</v>
      </c>
      <c r="Q140" s="961">
        <v>0</v>
      </c>
      <c r="R140" s="961">
        <v>0</v>
      </c>
      <c r="S140" s="961">
        <v>0</v>
      </c>
      <c r="T140" s="961">
        <f t="shared" si="8"/>
        <v>0</v>
      </c>
      <c r="U140" s="961">
        <f t="shared" si="6"/>
        <v>6093207.0999999996</v>
      </c>
      <c r="V140" s="965">
        <f t="shared" si="7"/>
        <v>269801.80000000075</v>
      </c>
    </row>
    <row r="141" spans="1:22">
      <c r="A141" s="969"/>
      <c r="B141" s="992">
        <v>2211399</v>
      </c>
      <c r="C141" s="970" t="s">
        <v>439</v>
      </c>
      <c r="D141" s="964">
        <v>500000</v>
      </c>
      <c r="E141" s="964">
        <v>0</v>
      </c>
      <c r="F141" s="961">
        <v>0</v>
      </c>
      <c r="G141" s="961">
        <v>0</v>
      </c>
      <c r="H141" s="961">
        <v>0</v>
      </c>
      <c r="I141" s="961">
        <v>0</v>
      </c>
      <c r="J141" s="961">
        <v>0</v>
      </c>
      <c r="K141" s="961">
        <v>0</v>
      </c>
      <c r="L141" s="961">
        <v>0</v>
      </c>
      <c r="M141" s="961">
        <v>0</v>
      </c>
      <c r="N141" s="961">
        <v>0</v>
      </c>
      <c r="O141" s="961">
        <v>0</v>
      </c>
      <c r="P141" s="961">
        <v>0</v>
      </c>
      <c r="Q141" s="961">
        <v>0</v>
      </c>
      <c r="R141" s="961">
        <v>0</v>
      </c>
      <c r="S141" s="961">
        <v>0</v>
      </c>
      <c r="T141" s="961">
        <f t="shared" si="8"/>
        <v>0</v>
      </c>
      <c r="U141" s="961">
        <f t="shared" ref="U141:U203" si="9">E141+T141</f>
        <v>0</v>
      </c>
      <c r="V141" s="965">
        <f t="shared" si="7"/>
        <v>500000</v>
      </c>
    </row>
    <row r="142" spans="1:22">
      <c r="A142" s="969"/>
      <c r="B142" s="992">
        <v>2211399</v>
      </c>
      <c r="C142" s="970" t="s">
        <v>449</v>
      </c>
      <c r="D142" s="964">
        <v>4100000</v>
      </c>
      <c r="E142" s="964">
        <v>2721537.95</v>
      </c>
      <c r="F142" s="961">
        <v>0</v>
      </c>
      <c r="G142" s="961">
        <v>0</v>
      </c>
      <c r="H142" s="961">
        <v>0</v>
      </c>
      <c r="I142" s="961">
        <v>0</v>
      </c>
      <c r="J142" s="961">
        <v>0</v>
      </c>
      <c r="K142" s="961">
        <v>0</v>
      </c>
      <c r="L142" s="961">
        <v>0</v>
      </c>
      <c r="M142" s="961">
        <v>0</v>
      </c>
      <c r="N142" s="961">
        <v>0</v>
      </c>
      <c r="O142" s="961">
        <v>0</v>
      </c>
      <c r="P142" s="961">
        <v>0</v>
      </c>
      <c r="Q142" s="961">
        <v>0</v>
      </c>
      <c r="R142" s="961">
        <v>0</v>
      </c>
      <c r="S142" s="961">
        <v>0</v>
      </c>
      <c r="T142" s="961">
        <f t="shared" si="8"/>
        <v>0</v>
      </c>
      <c r="U142" s="961">
        <f t="shared" si="9"/>
        <v>2721537.95</v>
      </c>
      <c r="V142" s="965">
        <f t="shared" si="7"/>
        <v>1378462.0499999998</v>
      </c>
    </row>
    <row r="143" spans="1:22">
      <c r="A143" s="969"/>
      <c r="B143" s="992">
        <v>2211399</v>
      </c>
      <c r="C143" s="970" t="s">
        <v>440</v>
      </c>
      <c r="D143" s="964">
        <v>8864035.1999999993</v>
      </c>
      <c r="E143" s="964">
        <v>3894955.25</v>
      </c>
      <c r="F143" s="961">
        <v>0</v>
      </c>
      <c r="G143" s="961">
        <v>0</v>
      </c>
      <c r="H143" s="961">
        <v>0</v>
      </c>
      <c r="I143" s="961">
        <v>0</v>
      </c>
      <c r="J143" s="961">
        <v>0</v>
      </c>
      <c r="K143" s="961">
        <v>0</v>
      </c>
      <c r="L143" s="961">
        <v>0</v>
      </c>
      <c r="M143" s="961">
        <v>0</v>
      </c>
      <c r="N143" s="961">
        <v>0</v>
      </c>
      <c r="O143" s="961">
        <v>0</v>
      </c>
      <c r="P143" s="961">
        <v>0</v>
      </c>
      <c r="Q143" s="961">
        <v>0</v>
      </c>
      <c r="R143" s="961">
        <v>0</v>
      </c>
      <c r="S143" s="961">
        <v>0</v>
      </c>
      <c r="T143" s="961">
        <f t="shared" si="8"/>
        <v>0</v>
      </c>
      <c r="U143" s="961">
        <f t="shared" si="9"/>
        <v>3894955.25</v>
      </c>
      <c r="V143" s="965">
        <f t="shared" si="7"/>
        <v>4969079.9499999993</v>
      </c>
    </row>
    <row r="144" spans="1:22">
      <c r="A144" s="969"/>
      <c r="B144" s="991">
        <v>2211399</v>
      </c>
      <c r="C144" s="980" t="s">
        <v>990</v>
      </c>
      <c r="D144" s="964">
        <v>10000000</v>
      </c>
      <c r="E144" s="964">
        <f>11909149.91-2161566</f>
        <v>9747583.9100000001</v>
      </c>
      <c r="F144" s="961">
        <v>0</v>
      </c>
      <c r="G144" s="961">
        <v>0</v>
      </c>
      <c r="H144" s="961">
        <v>0</v>
      </c>
      <c r="I144" s="961">
        <v>0</v>
      </c>
      <c r="J144" s="961">
        <v>0</v>
      </c>
      <c r="K144" s="961">
        <v>0</v>
      </c>
      <c r="L144" s="961">
        <v>0</v>
      </c>
      <c r="M144" s="961">
        <v>0</v>
      </c>
      <c r="N144" s="961">
        <v>0</v>
      </c>
      <c r="O144" s="961">
        <v>0</v>
      </c>
      <c r="P144" s="961">
        <v>0</v>
      </c>
      <c r="Q144" s="961">
        <v>0</v>
      </c>
      <c r="R144" s="961">
        <v>0</v>
      </c>
      <c r="S144" s="961">
        <v>0</v>
      </c>
      <c r="T144" s="961">
        <f t="shared" si="8"/>
        <v>0</v>
      </c>
      <c r="U144" s="961">
        <f t="shared" si="9"/>
        <v>9747583.9100000001</v>
      </c>
      <c r="V144" s="965">
        <f t="shared" si="7"/>
        <v>252416.08999999985</v>
      </c>
    </row>
    <row r="145" spans="1:22">
      <c r="A145" s="969"/>
      <c r="B145" s="991">
        <v>2211399</v>
      </c>
      <c r="C145" s="968" t="s">
        <v>991</v>
      </c>
      <c r="D145" s="964">
        <v>3756600</v>
      </c>
      <c r="E145" s="964">
        <v>0</v>
      </c>
      <c r="F145" s="961">
        <v>0</v>
      </c>
      <c r="G145" s="961">
        <v>0</v>
      </c>
      <c r="H145" s="961">
        <v>0</v>
      </c>
      <c r="I145" s="961">
        <v>0</v>
      </c>
      <c r="J145" s="961">
        <v>0</v>
      </c>
      <c r="K145" s="961">
        <v>0</v>
      </c>
      <c r="L145" s="961">
        <v>0</v>
      </c>
      <c r="M145" s="961">
        <v>0</v>
      </c>
      <c r="N145" s="961">
        <v>0</v>
      </c>
      <c r="O145" s="961">
        <v>0</v>
      </c>
      <c r="P145" s="961">
        <v>0</v>
      </c>
      <c r="Q145" s="961">
        <v>0</v>
      </c>
      <c r="R145" s="961">
        <v>0</v>
      </c>
      <c r="S145" s="961">
        <v>0</v>
      </c>
      <c r="T145" s="961">
        <f t="shared" si="8"/>
        <v>0</v>
      </c>
      <c r="U145" s="961">
        <f t="shared" si="9"/>
        <v>0</v>
      </c>
      <c r="V145" s="965">
        <f t="shared" si="7"/>
        <v>3756600</v>
      </c>
    </row>
    <row r="146" spans="1:22">
      <c r="A146" s="969"/>
      <c r="B146" s="990">
        <v>2211399</v>
      </c>
      <c r="C146" s="966" t="s">
        <v>441</v>
      </c>
      <c r="D146" s="964">
        <v>7085852.5760000004</v>
      </c>
      <c r="E146" s="964">
        <v>5154307</v>
      </c>
      <c r="F146" s="961">
        <v>0</v>
      </c>
      <c r="G146" s="961">
        <v>0</v>
      </c>
      <c r="H146" s="961">
        <v>0</v>
      </c>
      <c r="I146" s="961">
        <v>0</v>
      </c>
      <c r="J146" s="961">
        <v>0</v>
      </c>
      <c r="K146" s="961">
        <v>0</v>
      </c>
      <c r="L146" s="961">
        <v>0</v>
      </c>
      <c r="M146" s="961">
        <v>0</v>
      </c>
      <c r="N146" s="961">
        <v>0</v>
      </c>
      <c r="O146" s="961">
        <v>0</v>
      </c>
      <c r="P146" s="961">
        <v>0</v>
      </c>
      <c r="Q146" s="961">
        <v>0</v>
      </c>
      <c r="R146" s="981">
        <f>500000+500000</f>
        <v>1000000</v>
      </c>
      <c r="S146" s="961">
        <v>0</v>
      </c>
      <c r="T146" s="961">
        <f t="shared" si="8"/>
        <v>1000000</v>
      </c>
      <c r="U146" s="961">
        <f t="shared" si="9"/>
        <v>6154307</v>
      </c>
      <c r="V146" s="965">
        <f t="shared" si="7"/>
        <v>931545.57600000035</v>
      </c>
    </row>
    <row r="147" spans="1:22">
      <c r="A147" s="969"/>
      <c r="B147" s="992">
        <v>2211399</v>
      </c>
      <c r="C147" s="970" t="s">
        <v>408</v>
      </c>
      <c r="D147" s="964">
        <v>30000000</v>
      </c>
      <c r="E147" s="964">
        <v>23489995.349999998</v>
      </c>
      <c r="F147" s="961">
        <v>0</v>
      </c>
      <c r="G147" s="961">
        <v>0</v>
      </c>
      <c r="H147" s="961">
        <v>0</v>
      </c>
      <c r="I147" s="964">
        <v>5986600</v>
      </c>
      <c r="J147" s="961">
        <v>0</v>
      </c>
      <c r="K147" s="961">
        <v>0</v>
      </c>
      <c r="L147" s="961">
        <v>0</v>
      </c>
      <c r="M147" s="961">
        <v>0</v>
      </c>
      <c r="N147" s="961">
        <v>0</v>
      </c>
      <c r="O147" s="961">
        <v>0</v>
      </c>
      <c r="P147" s="961">
        <v>0</v>
      </c>
      <c r="Q147" s="961">
        <v>0</v>
      </c>
      <c r="R147" s="961">
        <v>0</v>
      </c>
      <c r="S147" s="961">
        <v>0</v>
      </c>
      <c r="T147" s="961">
        <f t="shared" si="8"/>
        <v>5986600</v>
      </c>
      <c r="U147" s="961">
        <f t="shared" si="9"/>
        <v>29476595.349999998</v>
      </c>
      <c r="V147" s="965">
        <f t="shared" si="7"/>
        <v>523404.65000000224</v>
      </c>
    </row>
    <row r="148" spans="1:22">
      <c r="A148" s="969"/>
      <c r="B148" s="992">
        <v>2211399</v>
      </c>
      <c r="C148" s="980" t="s">
        <v>992</v>
      </c>
      <c r="D148" s="964">
        <v>25000000</v>
      </c>
      <c r="E148" s="964">
        <f>29839490.8-5154307</f>
        <v>24685183.800000001</v>
      </c>
      <c r="F148" s="961">
        <v>0</v>
      </c>
      <c r="G148" s="961">
        <v>0</v>
      </c>
      <c r="H148" s="961">
        <v>0</v>
      </c>
      <c r="I148" s="961">
        <v>0</v>
      </c>
      <c r="J148" s="961">
        <v>0</v>
      </c>
      <c r="K148" s="961">
        <v>0</v>
      </c>
      <c r="L148" s="961">
        <v>0</v>
      </c>
      <c r="M148" s="961">
        <v>0</v>
      </c>
      <c r="N148" s="961">
        <v>0</v>
      </c>
      <c r="O148" s="961">
        <v>0</v>
      </c>
      <c r="P148" s="961">
        <v>0</v>
      </c>
      <c r="Q148" s="961">
        <v>0</v>
      </c>
      <c r="R148" s="961">
        <v>0</v>
      </c>
      <c r="S148" s="961">
        <v>0</v>
      </c>
      <c r="T148" s="961">
        <f t="shared" si="8"/>
        <v>0</v>
      </c>
      <c r="U148" s="961">
        <f t="shared" si="9"/>
        <v>24685183.800000001</v>
      </c>
      <c r="V148" s="965">
        <f t="shared" si="7"/>
        <v>314816.19999999925</v>
      </c>
    </row>
    <row r="149" spans="1:22">
      <c r="A149" s="969"/>
      <c r="B149" s="992">
        <v>2211399</v>
      </c>
      <c r="C149" s="970" t="s">
        <v>993</v>
      </c>
      <c r="D149" s="964">
        <v>8755871.7904000022</v>
      </c>
      <c r="E149" s="964">
        <v>619343.15</v>
      </c>
      <c r="F149" s="961">
        <v>0</v>
      </c>
      <c r="G149" s="961">
        <v>0</v>
      </c>
      <c r="H149" s="961">
        <v>0</v>
      </c>
      <c r="I149" s="961">
        <v>0</v>
      </c>
      <c r="J149" s="961">
        <v>0</v>
      </c>
      <c r="K149" s="961">
        <v>0</v>
      </c>
      <c r="L149" s="961">
        <v>0</v>
      </c>
      <c r="M149" s="961">
        <v>0</v>
      </c>
      <c r="N149" s="961">
        <v>0</v>
      </c>
      <c r="O149" s="961">
        <v>0</v>
      </c>
      <c r="P149" s="961">
        <v>0</v>
      </c>
      <c r="Q149" s="961">
        <v>0</v>
      </c>
      <c r="R149" s="961">
        <v>0</v>
      </c>
      <c r="S149" s="961">
        <v>0</v>
      </c>
      <c r="T149" s="961">
        <f t="shared" si="8"/>
        <v>0</v>
      </c>
      <c r="U149" s="961">
        <f t="shared" si="9"/>
        <v>619343.15</v>
      </c>
      <c r="V149" s="965">
        <f t="shared" si="7"/>
        <v>8136528.6404000018</v>
      </c>
    </row>
    <row r="150" spans="1:22">
      <c r="A150" s="969"/>
      <c r="B150" s="978">
        <v>2211399</v>
      </c>
      <c r="C150" s="979" t="s">
        <v>994</v>
      </c>
      <c r="D150" s="964">
        <v>1688088.5824000004</v>
      </c>
      <c r="E150" s="964">
        <v>1395354.1</v>
      </c>
      <c r="F150" s="961">
        <v>0</v>
      </c>
      <c r="G150" s="961">
        <v>0</v>
      </c>
      <c r="H150" s="961">
        <v>0</v>
      </c>
      <c r="I150" s="961">
        <v>0</v>
      </c>
      <c r="J150" s="961">
        <v>0</v>
      </c>
      <c r="K150" s="961">
        <v>0</v>
      </c>
      <c r="L150" s="961">
        <v>0</v>
      </c>
      <c r="M150" s="961">
        <v>0</v>
      </c>
      <c r="N150" s="961">
        <v>0</v>
      </c>
      <c r="O150" s="961">
        <v>0</v>
      </c>
      <c r="P150" s="961">
        <v>0</v>
      </c>
      <c r="Q150" s="961">
        <v>0</v>
      </c>
      <c r="R150" s="961">
        <v>0</v>
      </c>
      <c r="S150" s="961">
        <v>0</v>
      </c>
      <c r="T150" s="961">
        <f t="shared" si="8"/>
        <v>0</v>
      </c>
      <c r="U150" s="961">
        <f t="shared" si="9"/>
        <v>1395354.1</v>
      </c>
      <c r="V150" s="965">
        <f t="shared" si="7"/>
        <v>292734.48240000033</v>
      </c>
    </row>
    <row r="151" spans="1:22">
      <c r="A151" s="969"/>
      <c r="B151" s="992">
        <v>2211399</v>
      </c>
      <c r="C151" s="970" t="s">
        <v>442</v>
      </c>
      <c r="D151" s="964">
        <v>500000</v>
      </c>
      <c r="E151" s="964">
        <v>0</v>
      </c>
      <c r="F151" s="961">
        <v>0</v>
      </c>
      <c r="G151" s="961">
        <v>0</v>
      </c>
      <c r="H151" s="961">
        <v>0</v>
      </c>
      <c r="I151" s="961">
        <v>0</v>
      </c>
      <c r="J151" s="961">
        <v>0</v>
      </c>
      <c r="K151" s="961">
        <v>0</v>
      </c>
      <c r="L151" s="961">
        <v>0</v>
      </c>
      <c r="M151" s="961">
        <v>0</v>
      </c>
      <c r="N151" s="961">
        <v>0</v>
      </c>
      <c r="O151" s="961">
        <v>0</v>
      </c>
      <c r="P151" s="961">
        <v>0</v>
      </c>
      <c r="Q151" s="961">
        <v>0</v>
      </c>
      <c r="R151" s="961">
        <v>0</v>
      </c>
      <c r="S151" s="961">
        <v>0</v>
      </c>
      <c r="T151" s="961">
        <f t="shared" si="8"/>
        <v>0</v>
      </c>
      <c r="U151" s="961">
        <f t="shared" si="9"/>
        <v>0</v>
      </c>
      <c r="V151" s="965">
        <f t="shared" si="7"/>
        <v>500000</v>
      </c>
    </row>
    <row r="152" spans="1:22">
      <c r="A152" s="969"/>
      <c r="B152" s="992">
        <v>2211399</v>
      </c>
      <c r="C152" s="970" t="s">
        <v>443</v>
      </c>
      <c r="D152" s="964">
        <v>1159929</v>
      </c>
      <c r="E152" s="964">
        <v>967200</v>
      </c>
      <c r="F152" s="961">
        <v>0</v>
      </c>
      <c r="G152" s="961">
        <v>0</v>
      </c>
      <c r="H152" s="961">
        <v>0</v>
      </c>
      <c r="I152" s="961">
        <v>0</v>
      </c>
      <c r="J152" s="961">
        <v>0</v>
      </c>
      <c r="K152" s="961">
        <v>0</v>
      </c>
      <c r="L152" s="961">
        <v>0</v>
      </c>
      <c r="M152" s="961">
        <v>0</v>
      </c>
      <c r="N152" s="961">
        <v>0</v>
      </c>
      <c r="O152" s="961">
        <v>0</v>
      </c>
      <c r="P152" s="961">
        <v>0</v>
      </c>
      <c r="Q152" s="961">
        <v>0</v>
      </c>
      <c r="R152" s="961">
        <v>0</v>
      </c>
      <c r="S152" s="961">
        <v>0</v>
      </c>
      <c r="T152" s="961">
        <f t="shared" si="8"/>
        <v>0</v>
      </c>
      <c r="U152" s="961">
        <f t="shared" si="9"/>
        <v>967200</v>
      </c>
      <c r="V152" s="965">
        <f t="shared" si="7"/>
        <v>192729</v>
      </c>
    </row>
    <row r="153" spans="1:22">
      <c r="A153" s="969"/>
      <c r="B153" s="992">
        <v>2211399</v>
      </c>
      <c r="C153" s="970" t="s">
        <v>444</v>
      </c>
      <c r="D153" s="964">
        <v>3543401.6848000018</v>
      </c>
      <c r="E153" s="964">
        <v>1732112.05</v>
      </c>
      <c r="F153" s="961">
        <v>0</v>
      </c>
      <c r="G153" s="961">
        <v>0</v>
      </c>
      <c r="H153" s="961">
        <v>0</v>
      </c>
      <c r="I153" s="961">
        <v>0</v>
      </c>
      <c r="J153" s="961">
        <v>0</v>
      </c>
      <c r="K153" s="961">
        <v>0</v>
      </c>
      <c r="L153" s="961">
        <v>0</v>
      </c>
      <c r="M153" s="961">
        <v>0</v>
      </c>
      <c r="N153" s="961">
        <v>0</v>
      </c>
      <c r="O153" s="961">
        <v>0</v>
      </c>
      <c r="P153" s="961">
        <v>0</v>
      </c>
      <c r="Q153" s="961">
        <v>0</v>
      </c>
      <c r="R153" s="961">
        <v>0</v>
      </c>
      <c r="S153" s="961">
        <v>0</v>
      </c>
      <c r="T153" s="961">
        <f t="shared" si="8"/>
        <v>0</v>
      </c>
      <c r="U153" s="961">
        <f t="shared" si="9"/>
        <v>1732112.05</v>
      </c>
      <c r="V153" s="965">
        <f t="shared" si="7"/>
        <v>1811289.6348000017</v>
      </c>
    </row>
    <row r="154" spans="1:22">
      <c r="A154" s="969"/>
      <c r="B154" s="992">
        <v>2211399</v>
      </c>
      <c r="C154" s="970" t="s">
        <v>445</v>
      </c>
      <c r="D154" s="964">
        <v>4000000</v>
      </c>
      <c r="E154" s="964">
        <v>0</v>
      </c>
      <c r="F154" s="961">
        <v>0</v>
      </c>
      <c r="G154" s="961">
        <v>0</v>
      </c>
      <c r="H154" s="961">
        <v>0</v>
      </c>
      <c r="I154" s="961">
        <v>0</v>
      </c>
      <c r="J154" s="961">
        <v>0</v>
      </c>
      <c r="K154" s="961">
        <v>0</v>
      </c>
      <c r="L154" s="961">
        <v>0</v>
      </c>
      <c r="M154" s="961">
        <v>0</v>
      </c>
      <c r="N154" s="961">
        <v>0</v>
      </c>
      <c r="O154" s="961">
        <v>0</v>
      </c>
      <c r="P154" s="961">
        <v>0</v>
      </c>
      <c r="Q154" s="961">
        <v>0</v>
      </c>
      <c r="R154" s="961">
        <v>0</v>
      </c>
      <c r="S154" s="961">
        <v>0</v>
      </c>
      <c r="T154" s="961">
        <f t="shared" si="8"/>
        <v>0</v>
      </c>
      <c r="U154" s="961">
        <f t="shared" si="9"/>
        <v>0</v>
      </c>
      <c r="V154" s="965">
        <f t="shared" si="7"/>
        <v>4000000</v>
      </c>
    </row>
    <row r="155" spans="1:22">
      <c r="A155" s="969"/>
      <c r="B155" s="992">
        <v>2211399</v>
      </c>
      <c r="C155" s="970" t="s">
        <v>446</v>
      </c>
      <c r="D155" s="964">
        <v>6710347.1583999991</v>
      </c>
      <c r="E155" s="964">
        <v>2444258.6</v>
      </c>
      <c r="F155" s="961">
        <v>0</v>
      </c>
      <c r="G155" s="961">
        <v>0</v>
      </c>
      <c r="H155" s="961">
        <v>0</v>
      </c>
      <c r="I155" s="961">
        <v>0</v>
      </c>
      <c r="J155" s="961">
        <v>0</v>
      </c>
      <c r="K155" s="961">
        <v>0</v>
      </c>
      <c r="L155" s="961">
        <v>0</v>
      </c>
      <c r="M155" s="961">
        <v>0</v>
      </c>
      <c r="N155" s="961">
        <v>0</v>
      </c>
      <c r="O155" s="961">
        <v>0</v>
      </c>
      <c r="P155" s="961">
        <v>0</v>
      </c>
      <c r="Q155" s="961">
        <v>0</v>
      </c>
      <c r="R155" s="961">
        <v>0</v>
      </c>
      <c r="S155" s="961">
        <v>0</v>
      </c>
      <c r="T155" s="961">
        <f t="shared" si="8"/>
        <v>0</v>
      </c>
      <c r="U155" s="961">
        <f t="shared" si="9"/>
        <v>2444258.6</v>
      </c>
      <c r="V155" s="965">
        <f t="shared" si="7"/>
        <v>4266088.5583999995</v>
      </c>
    </row>
    <row r="156" spans="1:22">
      <c r="A156" s="969"/>
      <c r="B156" s="992">
        <v>2211399</v>
      </c>
      <c r="C156" s="970" t="s">
        <v>447</v>
      </c>
      <c r="D156" s="964">
        <v>4453312.9327999903</v>
      </c>
      <c r="E156" s="964">
        <v>0</v>
      </c>
      <c r="F156" s="961">
        <v>0</v>
      </c>
      <c r="G156" s="961">
        <v>0</v>
      </c>
      <c r="H156" s="961">
        <v>0</v>
      </c>
      <c r="I156" s="961">
        <v>0</v>
      </c>
      <c r="J156" s="961">
        <v>0</v>
      </c>
      <c r="K156" s="961">
        <v>0</v>
      </c>
      <c r="L156" s="961">
        <v>0</v>
      </c>
      <c r="M156" s="961">
        <v>0</v>
      </c>
      <c r="N156" s="961">
        <v>0</v>
      </c>
      <c r="O156" s="961">
        <v>0</v>
      </c>
      <c r="P156" s="961">
        <v>0</v>
      </c>
      <c r="Q156" s="961">
        <v>0</v>
      </c>
      <c r="R156" s="961">
        <v>0</v>
      </c>
      <c r="S156" s="961">
        <v>0</v>
      </c>
      <c r="T156" s="961">
        <f t="shared" si="8"/>
        <v>0</v>
      </c>
      <c r="U156" s="961">
        <f t="shared" si="9"/>
        <v>0</v>
      </c>
      <c r="V156" s="965">
        <f t="shared" si="7"/>
        <v>4453312.9327999903</v>
      </c>
    </row>
    <row r="157" spans="1:22">
      <c r="A157" s="969"/>
      <c r="B157" s="992">
        <v>2211399</v>
      </c>
      <c r="C157" s="970" t="s">
        <v>448</v>
      </c>
      <c r="D157" s="964">
        <v>3500000</v>
      </c>
      <c r="E157" s="964">
        <v>1750862.05</v>
      </c>
      <c r="F157" s="961">
        <v>0</v>
      </c>
      <c r="G157" s="961">
        <v>0</v>
      </c>
      <c r="H157" s="961">
        <v>0</v>
      </c>
      <c r="I157" s="961">
        <v>0</v>
      </c>
      <c r="J157" s="973">
        <v>243800</v>
      </c>
      <c r="K157" s="961">
        <v>0</v>
      </c>
      <c r="L157" s="961">
        <v>0</v>
      </c>
      <c r="M157" s="961">
        <v>0</v>
      </c>
      <c r="N157" s="961">
        <v>0</v>
      </c>
      <c r="O157" s="961">
        <v>0</v>
      </c>
      <c r="P157" s="961">
        <v>0</v>
      </c>
      <c r="Q157" s="961">
        <v>0</v>
      </c>
      <c r="R157" s="961">
        <v>0</v>
      </c>
      <c r="S157" s="961">
        <v>0</v>
      </c>
      <c r="T157" s="961">
        <f t="shared" si="8"/>
        <v>243800</v>
      </c>
      <c r="U157" s="961">
        <f t="shared" si="9"/>
        <v>1994662.05</v>
      </c>
      <c r="V157" s="965">
        <f t="shared" si="7"/>
        <v>1505337.95</v>
      </c>
    </row>
    <row r="158" spans="1:22">
      <c r="A158" s="955"/>
      <c r="B158" s="993" t="s">
        <v>995</v>
      </c>
      <c r="C158" s="967" t="s">
        <v>450</v>
      </c>
      <c r="D158" s="964">
        <v>0</v>
      </c>
      <c r="E158" s="964">
        <v>0</v>
      </c>
      <c r="F158" s="961">
        <v>0</v>
      </c>
      <c r="G158" s="961">
        <v>0</v>
      </c>
      <c r="H158" s="961">
        <v>0</v>
      </c>
      <c r="I158" s="961">
        <v>0</v>
      </c>
      <c r="J158" s="961">
        <v>0</v>
      </c>
      <c r="K158" s="961">
        <v>0</v>
      </c>
      <c r="L158" s="961">
        <v>0</v>
      </c>
      <c r="M158" s="961">
        <v>0</v>
      </c>
      <c r="N158" s="961">
        <v>0</v>
      </c>
      <c r="O158" s="961">
        <v>0</v>
      </c>
      <c r="P158" s="961">
        <v>0</v>
      </c>
      <c r="Q158" s="961">
        <v>0</v>
      </c>
      <c r="R158" s="961">
        <v>0</v>
      </c>
      <c r="S158" s="961">
        <v>0</v>
      </c>
      <c r="T158" s="961">
        <f t="shared" si="8"/>
        <v>0</v>
      </c>
      <c r="U158" s="961">
        <f t="shared" si="9"/>
        <v>0</v>
      </c>
      <c r="V158" s="965">
        <f t="shared" si="7"/>
        <v>0</v>
      </c>
    </row>
    <row r="159" spans="1:22">
      <c r="A159" s="955"/>
      <c r="B159" s="992" t="s">
        <v>996</v>
      </c>
      <c r="C159" s="970" t="s">
        <v>451</v>
      </c>
      <c r="D159" s="964">
        <v>27973206.677054234</v>
      </c>
      <c r="E159" s="964">
        <v>2377123.5</v>
      </c>
      <c r="F159" s="961">
        <v>0</v>
      </c>
      <c r="G159" s="961">
        <v>0</v>
      </c>
      <c r="H159" s="961">
        <v>0</v>
      </c>
      <c r="I159" s="964">
        <v>1128313.1000000001</v>
      </c>
      <c r="J159" s="961">
        <v>0</v>
      </c>
      <c r="K159" s="961">
        <v>0</v>
      </c>
      <c r="L159" s="961">
        <v>0</v>
      </c>
      <c r="M159" s="973">
        <v>143911.25</v>
      </c>
      <c r="N159" s="961">
        <v>0</v>
      </c>
      <c r="O159" s="961">
        <v>0</v>
      </c>
      <c r="P159" s="961">
        <v>0</v>
      </c>
      <c r="Q159" s="961">
        <v>0</v>
      </c>
      <c r="R159" s="961">
        <v>0</v>
      </c>
      <c r="S159" s="961">
        <v>0</v>
      </c>
      <c r="T159" s="961">
        <f t="shared" si="8"/>
        <v>1272224.3500000001</v>
      </c>
      <c r="U159" s="961">
        <f t="shared" si="9"/>
        <v>3649347.85</v>
      </c>
      <c r="V159" s="965">
        <f t="shared" si="7"/>
        <v>24323858.827054232</v>
      </c>
    </row>
    <row r="160" spans="1:22">
      <c r="A160" s="969"/>
      <c r="B160" s="991">
        <v>2220103</v>
      </c>
      <c r="C160" s="968" t="s">
        <v>997</v>
      </c>
      <c r="D160" s="964">
        <v>77670</v>
      </c>
      <c r="E160" s="964">
        <v>0</v>
      </c>
      <c r="F160" s="961">
        <v>0</v>
      </c>
      <c r="G160" s="961">
        <v>0</v>
      </c>
      <c r="H160" s="961">
        <v>0</v>
      </c>
      <c r="I160" s="961">
        <v>0</v>
      </c>
      <c r="J160" s="961">
        <v>0</v>
      </c>
      <c r="K160" s="961">
        <v>0</v>
      </c>
      <c r="L160" s="961">
        <v>0</v>
      </c>
      <c r="M160" s="961">
        <v>0</v>
      </c>
      <c r="N160" s="961">
        <v>0</v>
      </c>
      <c r="O160" s="961">
        <v>0</v>
      </c>
      <c r="P160" s="961">
        <v>0</v>
      </c>
      <c r="Q160" s="961">
        <v>0</v>
      </c>
      <c r="R160" s="961">
        <v>0</v>
      </c>
      <c r="S160" s="961">
        <v>0</v>
      </c>
      <c r="T160" s="961">
        <f t="shared" si="8"/>
        <v>0</v>
      </c>
      <c r="U160" s="961">
        <f t="shared" si="9"/>
        <v>0</v>
      </c>
      <c r="V160" s="965">
        <f t="shared" si="7"/>
        <v>77670</v>
      </c>
    </row>
    <row r="161" spans="1:22">
      <c r="A161" s="955"/>
      <c r="B161" s="993" t="s">
        <v>998</v>
      </c>
      <c r="C161" s="967" t="s">
        <v>452</v>
      </c>
      <c r="D161" s="964">
        <v>0</v>
      </c>
      <c r="E161" s="964">
        <v>0</v>
      </c>
      <c r="F161" s="961">
        <v>0</v>
      </c>
      <c r="G161" s="961">
        <v>0</v>
      </c>
      <c r="H161" s="961">
        <v>0</v>
      </c>
      <c r="I161" s="961">
        <v>0</v>
      </c>
      <c r="J161" s="961">
        <v>0</v>
      </c>
      <c r="K161" s="961">
        <v>0</v>
      </c>
      <c r="L161" s="961">
        <v>0</v>
      </c>
      <c r="M161" s="961">
        <v>0</v>
      </c>
      <c r="N161" s="961">
        <v>0</v>
      </c>
      <c r="O161" s="961">
        <v>0</v>
      </c>
      <c r="P161" s="961">
        <v>0</v>
      </c>
      <c r="Q161" s="961">
        <v>0</v>
      </c>
      <c r="R161" s="961">
        <v>0</v>
      </c>
      <c r="S161" s="961">
        <v>0</v>
      </c>
      <c r="T161" s="961">
        <f t="shared" si="8"/>
        <v>0</v>
      </c>
      <c r="U161" s="961">
        <f t="shared" si="9"/>
        <v>0</v>
      </c>
      <c r="V161" s="965">
        <f t="shared" si="7"/>
        <v>0</v>
      </c>
    </row>
    <row r="162" spans="1:22">
      <c r="A162" s="969"/>
      <c r="B162" s="990" t="s">
        <v>999</v>
      </c>
      <c r="C162" s="966" t="s">
        <v>453</v>
      </c>
      <c r="D162" s="964">
        <v>9987024.8008174226</v>
      </c>
      <c r="E162" s="964">
        <v>480000</v>
      </c>
      <c r="F162" s="961">
        <v>0</v>
      </c>
      <c r="G162" s="961">
        <v>0</v>
      </c>
      <c r="H162" s="961">
        <v>0</v>
      </c>
      <c r="I162" s="961">
        <v>0</v>
      </c>
      <c r="J162" s="961">
        <v>0</v>
      </c>
      <c r="K162" s="961">
        <v>0</v>
      </c>
      <c r="L162" s="961">
        <v>0</v>
      </c>
      <c r="M162" s="961">
        <v>0</v>
      </c>
      <c r="N162" s="961">
        <v>0</v>
      </c>
      <c r="O162" s="961">
        <v>0</v>
      </c>
      <c r="P162" s="961">
        <v>0</v>
      </c>
      <c r="Q162" s="961">
        <v>0</v>
      </c>
      <c r="R162" s="961">
        <v>0</v>
      </c>
      <c r="S162" s="961">
        <v>0</v>
      </c>
      <c r="T162" s="961">
        <f t="shared" si="8"/>
        <v>0</v>
      </c>
      <c r="U162" s="961">
        <f t="shared" si="9"/>
        <v>480000</v>
      </c>
      <c r="V162" s="965">
        <f t="shared" si="7"/>
        <v>9507024.8008174226</v>
      </c>
    </row>
    <row r="163" spans="1:22">
      <c r="A163" s="955"/>
      <c r="B163" s="992" t="s">
        <v>1000</v>
      </c>
      <c r="C163" s="970" t="s">
        <v>454</v>
      </c>
      <c r="D163" s="964">
        <v>3402885.4075045181</v>
      </c>
      <c r="E163" s="964">
        <v>490000</v>
      </c>
      <c r="F163" s="961">
        <v>0</v>
      </c>
      <c r="G163" s="961">
        <v>0</v>
      </c>
      <c r="H163" s="961">
        <v>0</v>
      </c>
      <c r="I163" s="961">
        <v>0</v>
      </c>
      <c r="J163" s="961">
        <v>0</v>
      </c>
      <c r="K163" s="961">
        <v>0</v>
      </c>
      <c r="L163" s="961">
        <v>0</v>
      </c>
      <c r="M163" s="961">
        <v>0</v>
      </c>
      <c r="N163" s="961">
        <v>0</v>
      </c>
      <c r="O163" s="961">
        <v>0</v>
      </c>
      <c r="P163" s="961">
        <v>0</v>
      </c>
      <c r="Q163" s="961">
        <v>0</v>
      </c>
      <c r="R163" s="961">
        <v>0</v>
      </c>
      <c r="S163" s="961">
        <v>0</v>
      </c>
      <c r="T163" s="961">
        <f t="shared" si="8"/>
        <v>0</v>
      </c>
      <c r="U163" s="961">
        <f t="shared" si="9"/>
        <v>490000</v>
      </c>
      <c r="V163" s="965">
        <f t="shared" si="7"/>
        <v>2912885.4075045181</v>
      </c>
    </row>
    <row r="164" spans="1:22">
      <c r="A164" s="969"/>
      <c r="B164" s="992">
        <v>2220203</v>
      </c>
      <c r="C164" s="970" t="s">
        <v>455</v>
      </c>
      <c r="D164" s="964">
        <v>675269.2949678119</v>
      </c>
      <c r="E164" s="964">
        <v>0</v>
      </c>
      <c r="F164" s="961">
        <v>0</v>
      </c>
      <c r="G164" s="961">
        <v>0</v>
      </c>
      <c r="H164" s="961">
        <v>0</v>
      </c>
      <c r="I164" s="961">
        <v>0</v>
      </c>
      <c r="J164" s="961">
        <v>0</v>
      </c>
      <c r="K164" s="961">
        <v>0</v>
      </c>
      <c r="L164" s="961">
        <v>0</v>
      </c>
      <c r="M164" s="961">
        <v>0</v>
      </c>
      <c r="N164" s="961">
        <v>0</v>
      </c>
      <c r="O164" s="961">
        <v>0</v>
      </c>
      <c r="P164" s="961">
        <v>0</v>
      </c>
      <c r="Q164" s="961">
        <v>0</v>
      </c>
      <c r="R164" s="961">
        <v>0</v>
      </c>
      <c r="S164" s="961">
        <v>0</v>
      </c>
      <c r="T164" s="961">
        <f t="shared" si="8"/>
        <v>0</v>
      </c>
      <c r="U164" s="961">
        <f t="shared" si="9"/>
        <v>0</v>
      </c>
      <c r="V164" s="965">
        <f t="shared" si="7"/>
        <v>675269.2949678119</v>
      </c>
    </row>
    <row r="165" spans="1:22">
      <c r="A165" s="955"/>
      <c r="B165" s="992" t="s">
        <v>1001</v>
      </c>
      <c r="C165" s="970" t="s">
        <v>456</v>
      </c>
      <c r="D165" s="964">
        <v>21338019.740189187</v>
      </c>
      <c r="E165" s="964">
        <v>0</v>
      </c>
      <c r="F165" s="961">
        <v>0</v>
      </c>
      <c r="G165" s="961">
        <v>0</v>
      </c>
      <c r="H165" s="961">
        <v>0</v>
      </c>
      <c r="I165" s="961">
        <v>0</v>
      </c>
      <c r="J165" s="961">
        <v>0</v>
      </c>
      <c r="K165" s="961">
        <v>0</v>
      </c>
      <c r="L165" s="961">
        <v>0</v>
      </c>
      <c r="M165" s="961">
        <v>0</v>
      </c>
      <c r="N165" s="961">
        <v>0</v>
      </c>
      <c r="O165" s="961">
        <v>0</v>
      </c>
      <c r="P165" s="961">
        <v>0</v>
      </c>
      <c r="Q165" s="961">
        <v>0</v>
      </c>
      <c r="R165" s="961">
        <v>0</v>
      </c>
      <c r="S165" s="961">
        <v>0</v>
      </c>
      <c r="T165" s="961">
        <f t="shared" si="8"/>
        <v>0</v>
      </c>
      <c r="U165" s="961">
        <f t="shared" si="9"/>
        <v>0</v>
      </c>
      <c r="V165" s="965">
        <f t="shared" si="7"/>
        <v>21338019.740189187</v>
      </c>
    </row>
    <row r="166" spans="1:22">
      <c r="A166" s="969"/>
      <c r="B166" s="991">
        <v>2220206</v>
      </c>
      <c r="C166" s="968" t="s">
        <v>1002</v>
      </c>
      <c r="D166" s="964">
        <v>193762</v>
      </c>
      <c r="E166" s="964">
        <v>0</v>
      </c>
      <c r="F166" s="961">
        <v>0</v>
      </c>
      <c r="G166" s="961">
        <v>0</v>
      </c>
      <c r="H166" s="961">
        <v>0</v>
      </c>
      <c r="I166" s="961">
        <v>0</v>
      </c>
      <c r="J166" s="961">
        <v>0</v>
      </c>
      <c r="K166" s="961">
        <v>0</v>
      </c>
      <c r="L166" s="961">
        <v>0</v>
      </c>
      <c r="M166" s="961">
        <v>0</v>
      </c>
      <c r="N166" s="961">
        <v>0</v>
      </c>
      <c r="O166" s="961">
        <v>0</v>
      </c>
      <c r="P166" s="961">
        <v>0</v>
      </c>
      <c r="Q166" s="961">
        <v>0</v>
      </c>
      <c r="R166" s="961">
        <v>0</v>
      </c>
      <c r="S166" s="961">
        <v>0</v>
      </c>
      <c r="T166" s="961">
        <f t="shared" si="8"/>
        <v>0</v>
      </c>
      <c r="U166" s="961">
        <f t="shared" si="9"/>
        <v>0</v>
      </c>
      <c r="V166" s="965">
        <f t="shared" si="7"/>
        <v>193762</v>
      </c>
    </row>
    <row r="167" spans="1:22">
      <c r="A167" s="955"/>
      <c r="B167" s="992" t="s">
        <v>1003</v>
      </c>
      <c r="C167" s="970" t="s">
        <v>457</v>
      </c>
      <c r="D167" s="964">
        <v>4208260.1217600005</v>
      </c>
      <c r="E167" s="964">
        <v>0</v>
      </c>
      <c r="F167" s="961">
        <v>0</v>
      </c>
      <c r="G167" s="961">
        <v>0</v>
      </c>
      <c r="H167" s="961">
        <v>0</v>
      </c>
      <c r="I167" s="961">
        <v>0</v>
      </c>
      <c r="J167" s="961">
        <v>0</v>
      </c>
      <c r="K167" s="961">
        <v>0</v>
      </c>
      <c r="L167" s="961">
        <v>0</v>
      </c>
      <c r="M167" s="961">
        <v>0</v>
      </c>
      <c r="N167" s="961">
        <v>0</v>
      </c>
      <c r="O167" s="961">
        <v>0</v>
      </c>
      <c r="P167" s="961">
        <v>0</v>
      </c>
      <c r="Q167" s="961">
        <v>0</v>
      </c>
      <c r="R167" s="961">
        <v>0</v>
      </c>
      <c r="S167" s="961">
        <v>0</v>
      </c>
      <c r="T167" s="961">
        <f t="shared" si="8"/>
        <v>0</v>
      </c>
      <c r="U167" s="961">
        <f t="shared" si="9"/>
        <v>0</v>
      </c>
      <c r="V167" s="965">
        <f t="shared" si="7"/>
        <v>4208260.1217600005</v>
      </c>
    </row>
    <row r="168" spans="1:22" s="986" customFormat="1">
      <c r="A168" s="955"/>
      <c r="B168" s="993"/>
      <c r="C168" s="967"/>
      <c r="D168" s="960">
        <f>SUM(D33:D167)</f>
        <v>1507336143.7315693</v>
      </c>
      <c r="E168" s="960">
        <f t="shared" ref="E168:V168" si="10">SUM(E33:E167)</f>
        <v>394333602.86000013</v>
      </c>
      <c r="F168" s="960">
        <f t="shared" si="10"/>
        <v>0</v>
      </c>
      <c r="G168" s="960">
        <f t="shared" si="10"/>
        <v>0</v>
      </c>
      <c r="H168" s="960">
        <f t="shared" si="10"/>
        <v>0</v>
      </c>
      <c r="I168" s="960">
        <f t="shared" si="10"/>
        <v>11742663.1</v>
      </c>
      <c r="J168" s="960">
        <f t="shared" si="10"/>
        <v>243800</v>
      </c>
      <c r="K168" s="960">
        <f t="shared" si="10"/>
        <v>500000</v>
      </c>
      <c r="L168" s="960">
        <f t="shared" si="10"/>
        <v>1916632.95</v>
      </c>
      <c r="M168" s="960">
        <f t="shared" si="10"/>
        <v>143911.25</v>
      </c>
      <c r="N168" s="960">
        <f t="shared" si="10"/>
        <v>0</v>
      </c>
      <c r="O168" s="960">
        <f t="shared" si="10"/>
        <v>2000000</v>
      </c>
      <c r="P168" s="960">
        <f t="shared" si="10"/>
        <v>0</v>
      </c>
      <c r="Q168" s="960">
        <f t="shared" si="10"/>
        <v>1772230</v>
      </c>
      <c r="R168" s="960">
        <f t="shared" si="10"/>
        <v>1000000</v>
      </c>
      <c r="S168" s="960">
        <f t="shared" si="10"/>
        <v>0</v>
      </c>
      <c r="T168" s="960">
        <f t="shared" si="10"/>
        <v>19319237.300000001</v>
      </c>
      <c r="U168" s="960">
        <f t="shared" si="10"/>
        <v>413652840.16000015</v>
      </c>
      <c r="V168" s="960">
        <f t="shared" si="10"/>
        <v>1093683303.571569</v>
      </c>
    </row>
    <row r="169" spans="1:22">
      <c r="A169" s="969"/>
      <c r="B169" s="989">
        <v>2610100</v>
      </c>
      <c r="C169" s="963" t="s">
        <v>458</v>
      </c>
      <c r="D169" s="960">
        <v>0</v>
      </c>
      <c r="E169" s="964">
        <v>0</v>
      </c>
      <c r="F169" s="961">
        <v>0</v>
      </c>
      <c r="G169" s="961">
        <v>0</v>
      </c>
      <c r="H169" s="961">
        <v>0</v>
      </c>
      <c r="I169" s="961">
        <v>0</v>
      </c>
      <c r="J169" s="961">
        <v>0</v>
      </c>
      <c r="K169" s="961">
        <v>0</v>
      </c>
      <c r="L169" s="961">
        <v>0</v>
      </c>
      <c r="M169" s="961">
        <v>0</v>
      </c>
      <c r="N169" s="961">
        <v>0</v>
      </c>
      <c r="O169" s="961">
        <v>0</v>
      </c>
      <c r="P169" s="961">
        <v>0</v>
      </c>
      <c r="Q169" s="961">
        <v>0</v>
      </c>
      <c r="R169" s="961">
        <v>0</v>
      </c>
      <c r="S169" s="961">
        <v>0</v>
      </c>
      <c r="T169" s="961">
        <f t="shared" si="8"/>
        <v>0</v>
      </c>
      <c r="U169" s="961">
        <f t="shared" si="9"/>
        <v>0</v>
      </c>
      <c r="V169" s="965">
        <f t="shared" si="7"/>
        <v>0</v>
      </c>
    </row>
    <row r="170" spans="1:22">
      <c r="A170" s="969"/>
      <c r="B170" s="990">
        <v>2610101</v>
      </c>
      <c r="C170" s="966" t="s">
        <v>459</v>
      </c>
      <c r="D170" s="964">
        <v>13076987.667200001</v>
      </c>
      <c r="E170" s="964">
        <v>7108895</v>
      </c>
      <c r="F170" s="961">
        <v>0</v>
      </c>
      <c r="G170" s="961">
        <v>0</v>
      </c>
      <c r="H170" s="961">
        <v>0</v>
      </c>
      <c r="I170" s="961">
        <v>0</v>
      </c>
      <c r="J170" s="961">
        <v>0</v>
      </c>
      <c r="K170" s="961">
        <v>0</v>
      </c>
      <c r="L170" s="961">
        <v>0</v>
      </c>
      <c r="M170" s="961">
        <v>0</v>
      </c>
      <c r="N170" s="961">
        <v>0</v>
      </c>
      <c r="O170" s="961">
        <v>0</v>
      </c>
      <c r="P170" s="961">
        <v>0</v>
      </c>
      <c r="Q170" s="961">
        <v>0</v>
      </c>
      <c r="R170" s="961">
        <v>0</v>
      </c>
      <c r="S170" s="961">
        <v>0</v>
      </c>
      <c r="T170" s="961">
        <f t="shared" si="8"/>
        <v>0</v>
      </c>
      <c r="U170" s="961">
        <f>E170+T170</f>
        <v>7108895</v>
      </c>
      <c r="V170" s="965">
        <f t="shared" si="7"/>
        <v>5968092.667200001</v>
      </c>
    </row>
    <row r="171" spans="1:22">
      <c r="A171" s="969"/>
      <c r="B171" s="993">
        <v>2640100</v>
      </c>
      <c r="C171" s="967" t="s">
        <v>460</v>
      </c>
      <c r="D171" s="960">
        <v>0</v>
      </c>
      <c r="E171" s="964">
        <v>0</v>
      </c>
      <c r="F171" s="961">
        <v>0</v>
      </c>
      <c r="G171" s="961">
        <v>0</v>
      </c>
      <c r="H171" s="961">
        <v>0</v>
      </c>
      <c r="I171" s="961">
        <v>0</v>
      </c>
      <c r="J171" s="961">
        <v>0</v>
      </c>
      <c r="K171" s="961">
        <v>0</v>
      </c>
      <c r="L171" s="961">
        <v>0</v>
      </c>
      <c r="M171" s="961">
        <v>0</v>
      </c>
      <c r="N171" s="961">
        <v>0</v>
      </c>
      <c r="O171" s="961">
        <v>0</v>
      </c>
      <c r="P171" s="961">
        <v>0</v>
      </c>
      <c r="Q171" s="961">
        <v>0</v>
      </c>
      <c r="R171" s="961">
        <v>0</v>
      </c>
      <c r="S171" s="961">
        <v>0</v>
      </c>
      <c r="T171" s="961">
        <f t="shared" si="8"/>
        <v>0</v>
      </c>
      <c r="U171" s="961">
        <f t="shared" si="9"/>
        <v>0</v>
      </c>
      <c r="V171" s="965">
        <f t="shared" si="7"/>
        <v>0</v>
      </c>
    </row>
    <row r="172" spans="1:22">
      <c r="A172" s="969"/>
      <c r="B172" s="992">
        <v>2640102</v>
      </c>
      <c r="C172" s="970" t="s">
        <v>461</v>
      </c>
      <c r="D172" s="964">
        <v>5000000.0000000019</v>
      </c>
      <c r="E172" s="964">
        <v>0</v>
      </c>
      <c r="F172" s="961">
        <v>0</v>
      </c>
      <c r="G172" s="961">
        <v>0</v>
      </c>
      <c r="H172" s="961">
        <v>0</v>
      </c>
      <c r="I172" s="961">
        <v>0</v>
      </c>
      <c r="J172" s="961">
        <v>0</v>
      </c>
      <c r="K172" s="961">
        <v>0</v>
      </c>
      <c r="L172" s="961">
        <v>0</v>
      </c>
      <c r="M172" s="961">
        <v>0</v>
      </c>
      <c r="N172" s="961">
        <v>0</v>
      </c>
      <c r="O172" s="961">
        <v>0</v>
      </c>
      <c r="P172" s="961">
        <v>0</v>
      </c>
      <c r="Q172" s="961">
        <v>0</v>
      </c>
      <c r="R172" s="961">
        <v>0</v>
      </c>
      <c r="S172" s="961">
        <v>0</v>
      </c>
      <c r="T172" s="961">
        <f t="shared" si="8"/>
        <v>0</v>
      </c>
      <c r="U172" s="961">
        <f t="shared" si="9"/>
        <v>0</v>
      </c>
      <c r="V172" s="965">
        <f t="shared" si="7"/>
        <v>5000000.0000000019</v>
      </c>
    </row>
    <row r="173" spans="1:22">
      <c r="A173" s="969"/>
      <c r="B173" s="989">
        <v>2640200</v>
      </c>
      <c r="C173" s="963" t="s">
        <v>462</v>
      </c>
      <c r="D173" s="960">
        <v>0</v>
      </c>
      <c r="E173" s="964">
        <v>0</v>
      </c>
      <c r="F173" s="961">
        <v>0</v>
      </c>
      <c r="G173" s="961">
        <v>0</v>
      </c>
      <c r="H173" s="961">
        <v>0</v>
      </c>
      <c r="I173" s="961">
        <v>0</v>
      </c>
      <c r="J173" s="961">
        <v>0</v>
      </c>
      <c r="K173" s="961">
        <v>0</v>
      </c>
      <c r="L173" s="961">
        <v>0</v>
      </c>
      <c r="M173" s="961">
        <v>0</v>
      </c>
      <c r="N173" s="961">
        <v>0</v>
      </c>
      <c r="O173" s="961">
        <v>0</v>
      </c>
      <c r="P173" s="961">
        <v>0</v>
      </c>
      <c r="Q173" s="961">
        <v>0</v>
      </c>
      <c r="R173" s="961">
        <v>0</v>
      </c>
      <c r="S173" s="961">
        <v>0</v>
      </c>
      <c r="T173" s="961">
        <f t="shared" si="8"/>
        <v>0</v>
      </c>
      <c r="U173" s="961">
        <f t="shared" si="9"/>
        <v>0</v>
      </c>
      <c r="V173" s="965">
        <f t="shared" si="7"/>
        <v>0</v>
      </c>
    </row>
    <row r="174" spans="1:22">
      <c r="A174" s="969"/>
      <c r="B174" s="990">
        <v>2640201</v>
      </c>
      <c r="C174" s="966" t="s">
        <v>463</v>
      </c>
      <c r="D174" s="964">
        <v>78883139</v>
      </c>
      <c r="E174" s="964">
        <v>7386248</v>
      </c>
      <c r="F174" s="961">
        <v>0</v>
      </c>
      <c r="G174" s="961">
        <v>0</v>
      </c>
      <c r="H174" s="961">
        <v>0</v>
      </c>
      <c r="I174" s="961">
        <v>0</v>
      </c>
      <c r="J174" s="961">
        <v>0</v>
      </c>
      <c r="K174" s="961">
        <v>0</v>
      </c>
      <c r="L174" s="961">
        <v>0</v>
      </c>
      <c r="M174" s="961">
        <v>0</v>
      </c>
      <c r="N174" s="961">
        <v>0</v>
      </c>
      <c r="O174" s="961">
        <v>0</v>
      </c>
      <c r="P174" s="961">
        <v>0</v>
      </c>
      <c r="Q174" s="961">
        <v>0</v>
      </c>
      <c r="R174" s="961">
        <v>0</v>
      </c>
      <c r="S174" s="961">
        <v>0</v>
      </c>
      <c r="T174" s="961">
        <f t="shared" si="8"/>
        <v>0</v>
      </c>
      <c r="U174" s="961">
        <f t="shared" si="9"/>
        <v>7386248</v>
      </c>
      <c r="V174" s="965">
        <f t="shared" si="7"/>
        <v>71496891</v>
      </c>
    </row>
    <row r="175" spans="1:22">
      <c r="A175" s="969"/>
      <c r="B175" s="992">
        <v>2640201</v>
      </c>
      <c r="C175" s="970" t="s">
        <v>1004</v>
      </c>
      <c r="D175" s="964">
        <v>11132000</v>
      </c>
      <c r="E175" s="964">
        <v>0</v>
      </c>
      <c r="F175" s="961">
        <v>0</v>
      </c>
      <c r="G175" s="961">
        <v>0</v>
      </c>
      <c r="H175" s="961">
        <v>0</v>
      </c>
      <c r="I175" s="961">
        <v>0</v>
      </c>
      <c r="J175" s="961">
        <v>0</v>
      </c>
      <c r="K175" s="961">
        <v>0</v>
      </c>
      <c r="L175" s="961">
        <v>0</v>
      </c>
      <c r="M175" s="961">
        <v>0</v>
      </c>
      <c r="N175" s="961">
        <v>0</v>
      </c>
      <c r="O175" s="961">
        <v>0</v>
      </c>
      <c r="P175" s="961">
        <v>0</v>
      </c>
      <c r="Q175" s="961">
        <v>0</v>
      </c>
      <c r="R175" s="961">
        <v>0</v>
      </c>
      <c r="S175" s="961">
        <v>0</v>
      </c>
      <c r="T175" s="961">
        <f t="shared" si="8"/>
        <v>0</v>
      </c>
      <c r="U175" s="961">
        <f t="shared" si="9"/>
        <v>0</v>
      </c>
      <c r="V175" s="965">
        <f t="shared" si="7"/>
        <v>11132000</v>
      </c>
    </row>
    <row r="176" spans="1:22">
      <c r="A176" s="969"/>
      <c r="B176" s="992">
        <v>2640201</v>
      </c>
      <c r="C176" s="970" t="s">
        <v>464</v>
      </c>
      <c r="D176" s="964"/>
      <c r="E176" s="964">
        <v>0</v>
      </c>
      <c r="F176" s="961">
        <v>0</v>
      </c>
      <c r="G176" s="961">
        <v>0</v>
      </c>
      <c r="H176" s="961">
        <v>0</v>
      </c>
      <c r="I176" s="961">
        <v>0</v>
      </c>
      <c r="J176" s="961">
        <v>0</v>
      </c>
      <c r="K176" s="961">
        <v>0</v>
      </c>
      <c r="L176" s="961">
        <v>0</v>
      </c>
      <c r="M176" s="961">
        <v>0</v>
      </c>
      <c r="N176" s="961">
        <v>0</v>
      </c>
      <c r="O176" s="961">
        <v>0</v>
      </c>
      <c r="P176" s="961">
        <v>0</v>
      </c>
      <c r="Q176" s="961">
        <v>0</v>
      </c>
      <c r="R176" s="961">
        <v>0</v>
      </c>
      <c r="S176" s="961">
        <v>0</v>
      </c>
      <c r="T176" s="961">
        <f t="shared" si="8"/>
        <v>0</v>
      </c>
      <c r="U176" s="961">
        <f t="shared" si="9"/>
        <v>0</v>
      </c>
      <c r="V176" s="965">
        <f t="shared" si="7"/>
        <v>0</v>
      </c>
    </row>
    <row r="177" spans="1:22">
      <c r="A177" s="969"/>
      <c r="B177" s="990">
        <v>2640201</v>
      </c>
      <c r="C177" s="966" t="s">
        <v>465</v>
      </c>
      <c r="D177" s="964">
        <v>4703602.2667999994</v>
      </c>
      <c r="E177" s="964">
        <v>0</v>
      </c>
      <c r="F177" s="961">
        <v>0</v>
      </c>
      <c r="G177" s="961">
        <v>0</v>
      </c>
      <c r="H177" s="961">
        <v>0</v>
      </c>
      <c r="I177" s="961">
        <v>0</v>
      </c>
      <c r="J177" s="961">
        <v>0</v>
      </c>
      <c r="K177" s="961">
        <v>0</v>
      </c>
      <c r="L177" s="961">
        <v>0</v>
      </c>
      <c r="M177" s="961">
        <v>0</v>
      </c>
      <c r="N177" s="961">
        <v>0</v>
      </c>
      <c r="O177" s="961">
        <v>0</v>
      </c>
      <c r="P177" s="961">
        <v>0</v>
      </c>
      <c r="Q177" s="961">
        <v>0</v>
      </c>
      <c r="R177" s="961">
        <v>0</v>
      </c>
      <c r="S177" s="961">
        <v>0</v>
      </c>
      <c r="T177" s="961">
        <f t="shared" si="8"/>
        <v>0</v>
      </c>
      <c r="U177" s="961">
        <f t="shared" si="9"/>
        <v>0</v>
      </c>
      <c r="V177" s="965">
        <f t="shared" si="7"/>
        <v>4703602.2667999994</v>
      </c>
    </row>
    <row r="178" spans="1:22">
      <c r="A178" s="955"/>
      <c r="B178" s="993">
        <v>2640500</v>
      </c>
      <c r="C178" s="967" t="s">
        <v>466</v>
      </c>
      <c r="D178" s="964">
        <v>0</v>
      </c>
      <c r="E178" s="964">
        <v>0</v>
      </c>
      <c r="F178" s="961">
        <v>0</v>
      </c>
      <c r="G178" s="961">
        <v>0</v>
      </c>
      <c r="H178" s="961">
        <v>0</v>
      </c>
      <c r="I178" s="961">
        <v>0</v>
      </c>
      <c r="J178" s="961">
        <v>0</v>
      </c>
      <c r="K178" s="961">
        <v>0</v>
      </c>
      <c r="L178" s="961">
        <v>0</v>
      </c>
      <c r="M178" s="961">
        <v>0</v>
      </c>
      <c r="N178" s="961">
        <v>0</v>
      </c>
      <c r="O178" s="961">
        <v>0</v>
      </c>
      <c r="P178" s="961">
        <v>0</v>
      </c>
      <c r="Q178" s="961">
        <v>0</v>
      </c>
      <c r="R178" s="961">
        <v>0</v>
      </c>
      <c r="S178" s="961">
        <v>0</v>
      </c>
      <c r="T178" s="961">
        <f t="shared" si="8"/>
        <v>0</v>
      </c>
      <c r="U178" s="961">
        <f t="shared" si="9"/>
        <v>0</v>
      </c>
      <c r="V178" s="965">
        <f t="shared" si="7"/>
        <v>0</v>
      </c>
    </row>
    <row r="179" spans="1:22">
      <c r="A179" s="955"/>
      <c r="B179" s="992">
        <v>2640599</v>
      </c>
      <c r="C179" s="970" t="s">
        <v>1005</v>
      </c>
      <c r="D179" s="964">
        <v>1210000</v>
      </c>
      <c r="E179" s="964">
        <v>300000</v>
      </c>
      <c r="F179" s="961">
        <v>0</v>
      </c>
      <c r="G179" s="961">
        <v>0</v>
      </c>
      <c r="H179" s="961">
        <v>0</v>
      </c>
      <c r="I179" s="961">
        <v>0</v>
      </c>
      <c r="J179" s="961">
        <v>0</v>
      </c>
      <c r="K179" s="961">
        <v>0</v>
      </c>
      <c r="L179" s="961">
        <v>0</v>
      </c>
      <c r="M179" s="961">
        <v>0</v>
      </c>
      <c r="N179" s="961">
        <v>0</v>
      </c>
      <c r="O179" s="961">
        <v>0</v>
      </c>
      <c r="P179" s="961">
        <v>0</v>
      </c>
      <c r="Q179" s="961">
        <v>0</v>
      </c>
      <c r="R179" s="961">
        <v>0</v>
      </c>
      <c r="S179" s="961">
        <v>0</v>
      </c>
      <c r="T179" s="961">
        <f t="shared" si="8"/>
        <v>0</v>
      </c>
      <c r="U179" s="961">
        <f t="shared" si="9"/>
        <v>300000</v>
      </c>
      <c r="V179" s="965">
        <f t="shared" si="7"/>
        <v>910000</v>
      </c>
    </row>
    <row r="180" spans="1:22">
      <c r="A180" s="969"/>
      <c r="B180" s="992">
        <v>2649999</v>
      </c>
      <c r="C180" s="970" t="s">
        <v>460</v>
      </c>
      <c r="D180" s="964">
        <v>20000000</v>
      </c>
      <c r="E180" s="964">
        <v>7536810.3499999996</v>
      </c>
      <c r="F180" s="961">
        <v>0</v>
      </c>
      <c r="G180" s="961">
        <v>0</v>
      </c>
      <c r="H180" s="961">
        <v>5000000</v>
      </c>
      <c r="I180" s="961">
        <v>0</v>
      </c>
      <c r="J180" s="961">
        <v>0</v>
      </c>
      <c r="K180" s="961">
        <v>0</v>
      </c>
      <c r="L180" s="961">
        <v>0</v>
      </c>
      <c r="M180" s="961">
        <v>0</v>
      </c>
      <c r="N180" s="961">
        <v>0</v>
      </c>
      <c r="O180" s="961">
        <v>0</v>
      </c>
      <c r="P180" s="961">
        <v>0</v>
      </c>
      <c r="Q180" s="961">
        <v>0</v>
      </c>
      <c r="R180" s="961">
        <v>0</v>
      </c>
      <c r="S180" s="961">
        <v>0</v>
      </c>
      <c r="T180" s="961">
        <f t="shared" si="8"/>
        <v>5000000</v>
      </c>
      <c r="U180" s="961">
        <f t="shared" si="9"/>
        <v>12536810.35</v>
      </c>
      <c r="V180" s="965">
        <f t="shared" si="7"/>
        <v>7463189.6500000004</v>
      </c>
    </row>
    <row r="181" spans="1:22" s="986" customFormat="1">
      <c r="A181" s="955"/>
      <c r="B181" s="993"/>
      <c r="C181" s="967"/>
      <c r="D181" s="960">
        <f>SUM(D169:D180)</f>
        <v>134005728.934</v>
      </c>
      <c r="E181" s="960">
        <f t="shared" ref="E181:V181" si="11">SUM(E169:E180)</f>
        <v>22331953.350000001</v>
      </c>
      <c r="F181" s="960">
        <f t="shared" si="11"/>
        <v>0</v>
      </c>
      <c r="G181" s="960">
        <f t="shared" si="11"/>
        <v>0</v>
      </c>
      <c r="H181" s="960">
        <f t="shared" si="11"/>
        <v>5000000</v>
      </c>
      <c r="I181" s="960">
        <f t="shared" si="11"/>
        <v>0</v>
      </c>
      <c r="J181" s="960">
        <f t="shared" si="11"/>
        <v>0</v>
      </c>
      <c r="K181" s="960">
        <f t="shared" si="11"/>
        <v>0</v>
      </c>
      <c r="L181" s="960">
        <f t="shared" si="11"/>
        <v>0</v>
      </c>
      <c r="M181" s="960">
        <f t="shared" si="11"/>
        <v>0</v>
      </c>
      <c r="N181" s="960">
        <f t="shared" si="11"/>
        <v>0</v>
      </c>
      <c r="O181" s="960">
        <f t="shared" si="11"/>
        <v>0</v>
      </c>
      <c r="P181" s="960">
        <f t="shared" si="11"/>
        <v>0</v>
      </c>
      <c r="Q181" s="960">
        <f t="shared" si="11"/>
        <v>0</v>
      </c>
      <c r="R181" s="960">
        <f t="shared" si="11"/>
        <v>0</v>
      </c>
      <c r="S181" s="960">
        <f t="shared" si="11"/>
        <v>0</v>
      </c>
      <c r="T181" s="960">
        <f t="shared" si="11"/>
        <v>5000000</v>
      </c>
      <c r="U181" s="960">
        <f t="shared" si="11"/>
        <v>27331953.350000001</v>
      </c>
      <c r="V181" s="960">
        <f t="shared" si="11"/>
        <v>106673775.58400001</v>
      </c>
    </row>
    <row r="182" spans="1:22">
      <c r="A182" s="955"/>
      <c r="B182" s="993"/>
      <c r="C182" s="967" t="s">
        <v>1007</v>
      </c>
      <c r="D182" s="964">
        <v>0</v>
      </c>
      <c r="E182" s="964">
        <v>0</v>
      </c>
      <c r="F182" s="961">
        <v>0</v>
      </c>
      <c r="G182" s="961">
        <v>0</v>
      </c>
      <c r="H182" s="961">
        <v>0</v>
      </c>
      <c r="I182" s="961">
        <v>0</v>
      </c>
      <c r="J182" s="961">
        <v>0</v>
      </c>
      <c r="K182" s="961">
        <v>0</v>
      </c>
      <c r="L182" s="961">
        <v>0</v>
      </c>
      <c r="M182" s="961">
        <v>0</v>
      </c>
      <c r="N182" s="961">
        <v>0</v>
      </c>
      <c r="O182" s="961">
        <v>0</v>
      </c>
      <c r="P182" s="961">
        <v>0</v>
      </c>
      <c r="Q182" s="961">
        <v>0</v>
      </c>
      <c r="R182" s="961">
        <v>0</v>
      </c>
      <c r="S182" s="961">
        <v>0</v>
      </c>
      <c r="T182" s="961">
        <f t="shared" si="8"/>
        <v>0</v>
      </c>
      <c r="U182" s="961">
        <f t="shared" si="9"/>
        <v>0</v>
      </c>
      <c r="V182" s="965">
        <f t="shared" si="7"/>
        <v>0</v>
      </c>
    </row>
    <row r="183" spans="1:22" ht="13.5" customHeight="1">
      <c r="A183" s="969"/>
      <c r="B183" s="995">
        <v>3110700</v>
      </c>
      <c r="C183" s="982" t="s">
        <v>1008</v>
      </c>
      <c r="D183" s="972">
        <v>0</v>
      </c>
      <c r="E183" s="964">
        <v>0</v>
      </c>
      <c r="F183" s="961">
        <v>0</v>
      </c>
      <c r="G183" s="961">
        <v>0</v>
      </c>
      <c r="H183" s="961">
        <v>0</v>
      </c>
      <c r="I183" s="961">
        <v>0</v>
      </c>
      <c r="J183" s="961">
        <v>0</v>
      </c>
      <c r="K183" s="961">
        <v>0</v>
      </c>
      <c r="L183" s="961">
        <v>0</v>
      </c>
      <c r="M183" s="961">
        <v>0</v>
      </c>
      <c r="N183" s="961">
        <v>0</v>
      </c>
      <c r="O183" s="961">
        <v>0</v>
      </c>
      <c r="P183" s="961">
        <v>0</v>
      </c>
      <c r="Q183" s="961">
        <v>0</v>
      </c>
      <c r="R183" s="961">
        <v>0</v>
      </c>
      <c r="S183" s="961">
        <v>0</v>
      </c>
      <c r="T183" s="961">
        <f t="shared" si="8"/>
        <v>0</v>
      </c>
      <c r="U183" s="961">
        <f t="shared" si="9"/>
        <v>0</v>
      </c>
      <c r="V183" s="965">
        <f t="shared" si="7"/>
        <v>0</v>
      </c>
    </row>
    <row r="184" spans="1:22" ht="13.5" customHeight="1">
      <c r="A184" s="969"/>
      <c r="B184" s="990">
        <v>3110701</v>
      </c>
      <c r="C184" s="966" t="s">
        <v>1009</v>
      </c>
      <c r="D184" s="972">
        <v>6500000</v>
      </c>
      <c r="E184" s="964">
        <v>0</v>
      </c>
      <c r="F184" s="961">
        <v>0</v>
      </c>
      <c r="G184" s="961">
        <v>0</v>
      </c>
      <c r="H184" s="961">
        <v>0</v>
      </c>
      <c r="I184" s="961">
        <v>0</v>
      </c>
      <c r="J184" s="961">
        <v>0</v>
      </c>
      <c r="K184" s="961">
        <v>0</v>
      </c>
      <c r="L184" s="961">
        <v>0</v>
      </c>
      <c r="M184" s="961">
        <v>0</v>
      </c>
      <c r="N184" s="961">
        <v>0</v>
      </c>
      <c r="O184" s="961">
        <v>0</v>
      </c>
      <c r="P184" s="961">
        <v>0</v>
      </c>
      <c r="Q184" s="961">
        <v>0</v>
      </c>
      <c r="R184" s="961">
        <v>0</v>
      </c>
      <c r="S184" s="961">
        <v>0</v>
      </c>
      <c r="T184" s="961">
        <f t="shared" si="8"/>
        <v>0</v>
      </c>
      <c r="U184" s="961">
        <f t="shared" si="9"/>
        <v>0</v>
      </c>
      <c r="V184" s="965">
        <f t="shared" si="7"/>
        <v>6500000</v>
      </c>
    </row>
    <row r="185" spans="1:22" ht="13.5" customHeight="1">
      <c r="A185" s="969"/>
      <c r="B185" s="995">
        <v>3110900</v>
      </c>
      <c r="C185" s="982" t="s">
        <v>1010</v>
      </c>
      <c r="D185" s="983">
        <v>0</v>
      </c>
      <c r="E185" s="964">
        <v>0</v>
      </c>
      <c r="F185" s="961">
        <v>0</v>
      </c>
      <c r="G185" s="961">
        <v>0</v>
      </c>
      <c r="H185" s="961">
        <v>0</v>
      </c>
      <c r="I185" s="961">
        <v>0</v>
      </c>
      <c r="J185" s="961">
        <v>0</v>
      </c>
      <c r="K185" s="961">
        <v>0</v>
      </c>
      <c r="L185" s="961">
        <v>0</v>
      </c>
      <c r="M185" s="961">
        <v>0</v>
      </c>
      <c r="N185" s="961">
        <v>0</v>
      </c>
      <c r="O185" s="961">
        <v>0</v>
      </c>
      <c r="P185" s="961">
        <v>0</v>
      </c>
      <c r="Q185" s="961">
        <v>0</v>
      </c>
      <c r="R185" s="961">
        <v>0</v>
      </c>
      <c r="S185" s="961">
        <v>0</v>
      </c>
      <c r="T185" s="961">
        <f t="shared" si="8"/>
        <v>0</v>
      </c>
      <c r="U185" s="961">
        <f t="shared" si="9"/>
        <v>0</v>
      </c>
      <c r="V185" s="965">
        <f t="shared" si="7"/>
        <v>0</v>
      </c>
    </row>
    <row r="186" spans="1:22" ht="13.5" customHeight="1">
      <c r="A186" s="969"/>
      <c r="B186" s="991">
        <v>3110902</v>
      </c>
      <c r="C186" s="968" t="s">
        <v>1011</v>
      </c>
      <c r="D186" s="972">
        <v>1301189.8585248</v>
      </c>
      <c r="E186" s="964">
        <v>0</v>
      </c>
      <c r="F186" s="961">
        <v>0</v>
      </c>
      <c r="G186" s="961">
        <v>0</v>
      </c>
      <c r="H186" s="961">
        <v>0</v>
      </c>
      <c r="I186" s="961">
        <v>0</v>
      </c>
      <c r="J186" s="961">
        <v>0</v>
      </c>
      <c r="K186" s="961">
        <v>0</v>
      </c>
      <c r="L186" s="961">
        <v>0</v>
      </c>
      <c r="M186" s="961">
        <v>0</v>
      </c>
      <c r="N186" s="961">
        <v>0</v>
      </c>
      <c r="O186" s="961">
        <v>0</v>
      </c>
      <c r="P186" s="961">
        <v>0</v>
      </c>
      <c r="Q186" s="961">
        <v>0</v>
      </c>
      <c r="R186" s="961">
        <v>0</v>
      </c>
      <c r="S186" s="961">
        <v>0</v>
      </c>
      <c r="T186" s="961">
        <f t="shared" si="8"/>
        <v>0</v>
      </c>
      <c r="U186" s="961">
        <f t="shared" si="9"/>
        <v>0</v>
      </c>
      <c r="V186" s="965">
        <f t="shared" si="7"/>
        <v>1301189.8585248</v>
      </c>
    </row>
    <row r="187" spans="1:22">
      <c r="A187" s="955"/>
      <c r="B187" s="993" t="s">
        <v>1012</v>
      </c>
      <c r="C187" s="967" t="s">
        <v>205</v>
      </c>
      <c r="D187" s="964">
        <v>0</v>
      </c>
      <c r="E187" s="964">
        <v>0</v>
      </c>
      <c r="F187" s="961">
        <v>0</v>
      </c>
      <c r="G187" s="961">
        <v>0</v>
      </c>
      <c r="H187" s="961">
        <v>0</v>
      </c>
      <c r="I187" s="961">
        <v>0</v>
      </c>
      <c r="J187" s="961">
        <v>0</v>
      </c>
      <c r="K187" s="961">
        <v>0</v>
      </c>
      <c r="L187" s="961">
        <v>0</v>
      </c>
      <c r="M187" s="961">
        <v>0</v>
      </c>
      <c r="N187" s="961">
        <v>0</v>
      </c>
      <c r="O187" s="961">
        <v>0</v>
      </c>
      <c r="P187" s="961">
        <v>0</v>
      </c>
      <c r="Q187" s="961">
        <v>0</v>
      </c>
      <c r="R187" s="961">
        <v>0</v>
      </c>
      <c r="S187" s="961">
        <v>0</v>
      </c>
      <c r="T187" s="961">
        <f t="shared" si="8"/>
        <v>0</v>
      </c>
      <c r="U187" s="961">
        <f t="shared" si="9"/>
        <v>0</v>
      </c>
      <c r="V187" s="965">
        <f t="shared" si="7"/>
        <v>0</v>
      </c>
    </row>
    <row r="188" spans="1:22">
      <c r="A188" s="955"/>
      <c r="B188" s="992" t="s">
        <v>1013</v>
      </c>
      <c r="C188" s="970" t="s">
        <v>470</v>
      </c>
      <c r="D188" s="964">
        <v>35421992.455841281</v>
      </c>
      <c r="E188" s="964">
        <v>2390889.9</v>
      </c>
      <c r="F188" s="961">
        <v>0</v>
      </c>
      <c r="G188" s="961">
        <v>0</v>
      </c>
      <c r="H188" s="961">
        <v>0</v>
      </c>
      <c r="I188" s="961">
        <v>0</v>
      </c>
      <c r="J188" s="961">
        <v>0</v>
      </c>
      <c r="K188" s="961">
        <v>0</v>
      </c>
      <c r="L188" s="961">
        <v>0</v>
      </c>
      <c r="M188" s="961">
        <v>0</v>
      </c>
      <c r="N188" s="961">
        <v>0</v>
      </c>
      <c r="O188" s="961">
        <v>0</v>
      </c>
      <c r="P188" s="961">
        <v>0</v>
      </c>
      <c r="Q188" s="961">
        <v>0</v>
      </c>
      <c r="R188" s="961">
        <v>0</v>
      </c>
      <c r="S188" s="961">
        <v>0</v>
      </c>
      <c r="T188" s="961">
        <f t="shared" si="8"/>
        <v>0</v>
      </c>
      <c r="U188" s="961">
        <f t="shared" si="9"/>
        <v>2390889.9</v>
      </c>
      <c r="V188" s="965">
        <f t="shared" si="7"/>
        <v>33031102.555841282</v>
      </c>
    </row>
    <row r="189" spans="1:22">
      <c r="A189" s="955"/>
      <c r="B189" s="992" t="s">
        <v>1014</v>
      </c>
      <c r="C189" s="970" t="s">
        <v>471</v>
      </c>
      <c r="D189" s="964">
        <v>18718941.204412796</v>
      </c>
      <c r="E189" s="964">
        <v>4697293.95</v>
      </c>
      <c r="F189" s="961">
        <v>0</v>
      </c>
      <c r="G189" s="961">
        <v>0</v>
      </c>
      <c r="H189" s="961">
        <v>0</v>
      </c>
      <c r="I189" s="961">
        <v>0</v>
      </c>
      <c r="J189" s="961">
        <v>0</v>
      </c>
      <c r="K189" s="961">
        <v>0</v>
      </c>
      <c r="L189" s="961">
        <v>0</v>
      </c>
      <c r="M189" s="961">
        <v>0</v>
      </c>
      <c r="N189" s="961">
        <v>0</v>
      </c>
      <c r="O189" s="961">
        <v>0</v>
      </c>
      <c r="P189" s="961">
        <v>0</v>
      </c>
      <c r="Q189" s="961">
        <v>0</v>
      </c>
      <c r="R189" s="961">
        <v>0</v>
      </c>
      <c r="S189" s="961">
        <v>0</v>
      </c>
      <c r="T189" s="961">
        <f t="shared" si="8"/>
        <v>0</v>
      </c>
      <c r="U189" s="961">
        <f t="shared" si="9"/>
        <v>4697293.95</v>
      </c>
      <c r="V189" s="965">
        <f t="shared" si="7"/>
        <v>14021647.254412796</v>
      </c>
    </row>
    <row r="190" spans="1:22">
      <c r="A190" s="969"/>
      <c r="B190" s="992" t="s">
        <v>1015</v>
      </c>
      <c r="C190" s="970" t="s">
        <v>1016</v>
      </c>
      <c r="D190" s="964">
        <v>1228008.0448</v>
      </c>
      <c r="E190" s="964">
        <v>0</v>
      </c>
      <c r="F190" s="961">
        <v>0</v>
      </c>
      <c r="G190" s="961">
        <v>0</v>
      </c>
      <c r="H190" s="961">
        <v>0</v>
      </c>
      <c r="I190" s="961">
        <v>0</v>
      </c>
      <c r="J190" s="961">
        <v>0</v>
      </c>
      <c r="K190" s="961">
        <v>0</v>
      </c>
      <c r="L190" s="961">
        <v>0</v>
      </c>
      <c r="M190" s="961">
        <v>0</v>
      </c>
      <c r="N190" s="961">
        <v>0</v>
      </c>
      <c r="O190" s="961">
        <v>0</v>
      </c>
      <c r="P190" s="961">
        <v>0</v>
      </c>
      <c r="Q190" s="961">
        <v>0</v>
      </c>
      <c r="R190" s="961">
        <v>0</v>
      </c>
      <c r="S190" s="961">
        <v>0</v>
      </c>
      <c r="T190" s="961">
        <f t="shared" si="8"/>
        <v>0</v>
      </c>
      <c r="U190" s="961">
        <f t="shared" si="9"/>
        <v>0</v>
      </c>
      <c r="V190" s="965">
        <f t="shared" si="7"/>
        <v>1228008.0448</v>
      </c>
    </row>
    <row r="191" spans="1:22">
      <c r="A191" s="969"/>
      <c r="B191" s="992" t="s">
        <v>1017</v>
      </c>
      <c r="C191" s="970" t="s">
        <v>472</v>
      </c>
      <c r="D191" s="964">
        <v>2644825.6000000006</v>
      </c>
      <c r="E191" s="964">
        <v>0</v>
      </c>
      <c r="F191" s="961">
        <v>0</v>
      </c>
      <c r="G191" s="961">
        <v>0</v>
      </c>
      <c r="H191" s="961">
        <v>0</v>
      </c>
      <c r="I191" s="961">
        <v>0</v>
      </c>
      <c r="J191" s="961">
        <v>0</v>
      </c>
      <c r="K191" s="961">
        <v>0</v>
      </c>
      <c r="L191" s="961">
        <v>0</v>
      </c>
      <c r="M191" s="961">
        <v>0</v>
      </c>
      <c r="N191" s="961">
        <v>0</v>
      </c>
      <c r="O191" s="961">
        <v>0</v>
      </c>
      <c r="P191" s="961">
        <v>0</v>
      </c>
      <c r="Q191" s="961">
        <v>0</v>
      </c>
      <c r="R191" s="961">
        <v>0</v>
      </c>
      <c r="S191" s="961">
        <v>0</v>
      </c>
      <c r="T191" s="961">
        <f t="shared" si="8"/>
        <v>0</v>
      </c>
      <c r="U191" s="961">
        <f t="shared" si="9"/>
        <v>0</v>
      </c>
      <c r="V191" s="965">
        <f t="shared" si="7"/>
        <v>2644825.6000000006</v>
      </c>
    </row>
    <row r="192" spans="1:22">
      <c r="A192" s="955"/>
      <c r="B192" s="992" t="s">
        <v>1018</v>
      </c>
      <c r="C192" s="970" t="s">
        <v>473</v>
      </c>
      <c r="D192" s="964">
        <v>3726723.2</v>
      </c>
      <c r="E192" s="964">
        <v>0</v>
      </c>
      <c r="F192" s="961">
        <v>0</v>
      </c>
      <c r="G192" s="961">
        <v>0</v>
      </c>
      <c r="H192" s="961">
        <v>0</v>
      </c>
      <c r="I192" s="961">
        <v>0</v>
      </c>
      <c r="J192" s="961">
        <v>0</v>
      </c>
      <c r="K192" s="961">
        <v>0</v>
      </c>
      <c r="L192" s="961">
        <v>0</v>
      </c>
      <c r="M192" s="961">
        <v>0</v>
      </c>
      <c r="N192" s="961">
        <v>0</v>
      </c>
      <c r="O192" s="961">
        <v>0</v>
      </c>
      <c r="P192" s="961">
        <v>0</v>
      </c>
      <c r="Q192" s="961">
        <v>0</v>
      </c>
      <c r="R192" s="961">
        <v>0</v>
      </c>
      <c r="S192" s="961">
        <v>0</v>
      </c>
      <c r="T192" s="961">
        <f t="shared" si="8"/>
        <v>0</v>
      </c>
      <c r="U192" s="961">
        <f t="shared" si="9"/>
        <v>0</v>
      </c>
      <c r="V192" s="965">
        <f t="shared" si="7"/>
        <v>3726723.2</v>
      </c>
    </row>
    <row r="193" spans="1:22">
      <c r="A193" s="969"/>
      <c r="B193" s="993">
        <v>3111100</v>
      </c>
      <c r="C193" s="963" t="s">
        <v>207</v>
      </c>
      <c r="D193" s="960">
        <v>0</v>
      </c>
      <c r="E193" s="964">
        <v>0</v>
      </c>
      <c r="F193" s="961">
        <v>0</v>
      </c>
      <c r="G193" s="961">
        <v>0</v>
      </c>
      <c r="H193" s="961">
        <v>0</v>
      </c>
      <c r="I193" s="961">
        <v>0</v>
      </c>
      <c r="J193" s="961">
        <v>0</v>
      </c>
      <c r="K193" s="961">
        <v>0</v>
      </c>
      <c r="L193" s="961">
        <v>0</v>
      </c>
      <c r="M193" s="961">
        <v>0</v>
      </c>
      <c r="N193" s="961">
        <v>0</v>
      </c>
      <c r="O193" s="961">
        <v>0</v>
      </c>
      <c r="P193" s="961">
        <v>0</v>
      </c>
      <c r="Q193" s="961">
        <v>0</v>
      </c>
      <c r="R193" s="961">
        <v>0</v>
      </c>
      <c r="S193" s="961">
        <v>0</v>
      </c>
      <c r="T193" s="961">
        <f t="shared" si="8"/>
        <v>0</v>
      </c>
      <c r="U193" s="961">
        <f t="shared" si="9"/>
        <v>0</v>
      </c>
      <c r="V193" s="965">
        <f t="shared" si="7"/>
        <v>0</v>
      </c>
    </row>
    <row r="194" spans="1:22">
      <c r="A194" s="969"/>
      <c r="B194" s="991">
        <v>3111101</v>
      </c>
      <c r="C194" s="968" t="s">
        <v>1019</v>
      </c>
      <c r="D194" s="964">
        <v>620980</v>
      </c>
      <c r="E194" s="964">
        <v>0</v>
      </c>
      <c r="F194" s="961">
        <v>0</v>
      </c>
      <c r="G194" s="961">
        <v>0</v>
      </c>
      <c r="H194" s="961">
        <v>0</v>
      </c>
      <c r="I194" s="961">
        <v>0</v>
      </c>
      <c r="J194" s="961">
        <v>0</v>
      </c>
      <c r="K194" s="961">
        <v>0</v>
      </c>
      <c r="L194" s="961">
        <v>0</v>
      </c>
      <c r="M194" s="961">
        <v>0</v>
      </c>
      <c r="N194" s="961">
        <v>0</v>
      </c>
      <c r="O194" s="961">
        <v>0</v>
      </c>
      <c r="P194" s="961">
        <v>0</v>
      </c>
      <c r="Q194" s="961">
        <v>0</v>
      </c>
      <c r="R194" s="961">
        <v>0</v>
      </c>
      <c r="S194" s="961">
        <v>0</v>
      </c>
      <c r="T194" s="961">
        <f t="shared" si="8"/>
        <v>0</v>
      </c>
      <c r="U194" s="961">
        <f t="shared" si="9"/>
        <v>0</v>
      </c>
      <c r="V194" s="965">
        <f t="shared" si="7"/>
        <v>620980</v>
      </c>
    </row>
    <row r="195" spans="1:22">
      <c r="A195" s="969"/>
      <c r="B195" s="991">
        <v>3111102</v>
      </c>
      <c r="C195" s="968" t="s">
        <v>1020</v>
      </c>
      <c r="D195" s="964">
        <v>802799</v>
      </c>
      <c r="E195" s="964">
        <v>0</v>
      </c>
      <c r="F195" s="961">
        <v>0</v>
      </c>
      <c r="G195" s="961">
        <v>0</v>
      </c>
      <c r="H195" s="961">
        <v>0</v>
      </c>
      <c r="I195" s="961">
        <v>0</v>
      </c>
      <c r="J195" s="961">
        <v>0</v>
      </c>
      <c r="K195" s="961">
        <v>0</v>
      </c>
      <c r="L195" s="961">
        <v>0</v>
      </c>
      <c r="M195" s="961">
        <v>0</v>
      </c>
      <c r="N195" s="961">
        <v>0</v>
      </c>
      <c r="O195" s="961">
        <v>0</v>
      </c>
      <c r="P195" s="961">
        <v>0</v>
      </c>
      <c r="Q195" s="961">
        <v>0</v>
      </c>
      <c r="R195" s="961">
        <v>0</v>
      </c>
      <c r="S195" s="961">
        <v>0</v>
      </c>
      <c r="T195" s="961">
        <f t="shared" si="8"/>
        <v>0</v>
      </c>
      <c r="U195" s="961">
        <f t="shared" si="9"/>
        <v>0</v>
      </c>
      <c r="V195" s="965">
        <f t="shared" si="7"/>
        <v>802799</v>
      </c>
    </row>
    <row r="196" spans="1:22">
      <c r="A196" s="969"/>
      <c r="B196" s="990">
        <v>3111106</v>
      </c>
      <c r="C196" s="966" t="s">
        <v>1021</v>
      </c>
      <c r="D196" s="964">
        <v>3344054</v>
      </c>
      <c r="E196" s="964">
        <v>0</v>
      </c>
      <c r="F196" s="961">
        <v>0</v>
      </c>
      <c r="G196" s="961">
        <v>0</v>
      </c>
      <c r="H196" s="961">
        <v>0</v>
      </c>
      <c r="I196" s="961">
        <v>0</v>
      </c>
      <c r="J196" s="961">
        <v>0</v>
      </c>
      <c r="K196" s="961">
        <v>0</v>
      </c>
      <c r="L196" s="961">
        <v>0</v>
      </c>
      <c r="M196" s="961">
        <v>0</v>
      </c>
      <c r="N196" s="961">
        <v>0</v>
      </c>
      <c r="O196" s="961">
        <v>0</v>
      </c>
      <c r="P196" s="961">
        <v>0</v>
      </c>
      <c r="Q196" s="961">
        <v>0</v>
      </c>
      <c r="R196" s="961">
        <v>0</v>
      </c>
      <c r="S196" s="961">
        <v>0</v>
      </c>
      <c r="T196" s="961">
        <f t="shared" si="8"/>
        <v>0</v>
      </c>
      <c r="U196" s="961">
        <f t="shared" si="9"/>
        <v>0</v>
      </c>
      <c r="V196" s="965">
        <f t="shared" si="7"/>
        <v>3344054</v>
      </c>
    </row>
    <row r="197" spans="1:22">
      <c r="A197" s="969"/>
      <c r="B197" s="991">
        <v>3111107</v>
      </c>
      <c r="C197" s="968" t="s">
        <v>1022</v>
      </c>
      <c r="D197" s="964">
        <v>509335</v>
      </c>
      <c r="E197" s="964">
        <v>0</v>
      </c>
      <c r="F197" s="961">
        <v>0</v>
      </c>
      <c r="G197" s="961">
        <v>0</v>
      </c>
      <c r="H197" s="961">
        <v>0</v>
      </c>
      <c r="I197" s="961">
        <v>0</v>
      </c>
      <c r="J197" s="961">
        <v>0</v>
      </c>
      <c r="K197" s="961">
        <v>0</v>
      </c>
      <c r="L197" s="961">
        <v>0</v>
      </c>
      <c r="M197" s="961">
        <v>0</v>
      </c>
      <c r="N197" s="961">
        <v>0</v>
      </c>
      <c r="O197" s="961">
        <v>0</v>
      </c>
      <c r="P197" s="961">
        <v>0</v>
      </c>
      <c r="Q197" s="961">
        <v>0</v>
      </c>
      <c r="R197" s="961">
        <v>0</v>
      </c>
      <c r="S197" s="961">
        <v>0</v>
      </c>
      <c r="T197" s="961">
        <f t="shared" si="8"/>
        <v>0</v>
      </c>
      <c r="U197" s="961">
        <f t="shared" si="9"/>
        <v>0</v>
      </c>
      <c r="V197" s="965">
        <f t="shared" si="7"/>
        <v>509335</v>
      </c>
    </row>
    <row r="198" spans="1:22">
      <c r="A198" s="969"/>
      <c r="B198" s="990">
        <v>3111112</v>
      </c>
      <c r="C198" s="966" t="s">
        <v>474</v>
      </c>
      <c r="D198" s="964">
        <v>382917.04000000004</v>
      </c>
      <c r="E198" s="964">
        <v>0</v>
      </c>
      <c r="F198" s="961">
        <v>0</v>
      </c>
      <c r="G198" s="961">
        <v>0</v>
      </c>
      <c r="H198" s="961">
        <v>0</v>
      </c>
      <c r="I198" s="961">
        <v>0</v>
      </c>
      <c r="J198" s="961">
        <v>0</v>
      </c>
      <c r="K198" s="961">
        <v>0</v>
      </c>
      <c r="L198" s="961">
        <v>0</v>
      </c>
      <c r="M198" s="961">
        <v>0</v>
      </c>
      <c r="N198" s="961">
        <v>0</v>
      </c>
      <c r="O198" s="961">
        <v>0</v>
      </c>
      <c r="P198" s="961">
        <v>0</v>
      </c>
      <c r="Q198" s="961">
        <v>0</v>
      </c>
      <c r="R198" s="961">
        <v>0</v>
      </c>
      <c r="S198" s="961">
        <v>0</v>
      </c>
      <c r="T198" s="961">
        <f t="shared" si="8"/>
        <v>0</v>
      </c>
      <c r="U198" s="961">
        <f t="shared" si="9"/>
        <v>0</v>
      </c>
      <c r="V198" s="965">
        <f t="shared" si="7"/>
        <v>382917.04000000004</v>
      </c>
    </row>
    <row r="199" spans="1:22">
      <c r="A199" s="969"/>
      <c r="B199" s="991">
        <v>3111113</v>
      </c>
      <c r="C199" s="968" t="s">
        <v>1023</v>
      </c>
      <c r="D199" s="964">
        <v>319980</v>
      </c>
      <c r="E199" s="964">
        <v>0</v>
      </c>
      <c r="F199" s="961">
        <v>0</v>
      </c>
      <c r="G199" s="961">
        <v>0</v>
      </c>
      <c r="H199" s="961">
        <v>0</v>
      </c>
      <c r="I199" s="961">
        <v>0</v>
      </c>
      <c r="J199" s="961">
        <v>0</v>
      </c>
      <c r="K199" s="961">
        <v>0</v>
      </c>
      <c r="L199" s="961">
        <v>0</v>
      </c>
      <c r="M199" s="961">
        <v>0</v>
      </c>
      <c r="N199" s="961">
        <v>0</v>
      </c>
      <c r="O199" s="961">
        <v>0</v>
      </c>
      <c r="P199" s="961">
        <v>0</v>
      </c>
      <c r="Q199" s="961">
        <v>0</v>
      </c>
      <c r="R199" s="961">
        <v>0</v>
      </c>
      <c r="S199" s="961">
        <v>0</v>
      </c>
      <c r="T199" s="961">
        <f t="shared" si="8"/>
        <v>0</v>
      </c>
      <c r="U199" s="961">
        <f t="shared" si="9"/>
        <v>0</v>
      </c>
      <c r="V199" s="965">
        <f t="shared" si="7"/>
        <v>319980</v>
      </c>
    </row>
    <row r="200" spans="1:22">
      <c r="A200" s="969"/>
      <c r="B200" s="991">
        <v>3111114</v>
      </c>
      <c r="C200" s="968" t="s">
        <v>1024</v>
      </c>
      <c r="D200" s="964">
        <v>624570</v>
      </c>
      <c r="E200" s="964">
        <v>0</v>
      </c>
      <c r="F200" s="961">
        <v>0</v>
      </c>
      <c r="G200" s="961">
        <v>0</v>
      </c>
      <c r="H200" s="961">
        <v>0</v>
      </c>
      <c r="I200" s="961">
        <v>0</v>
      </c>
      <c r="J200" s="961">
        <v>0</v>
      </c>
      <c r="K200" s="961">
        <v>0</v>
      </c>
      <c r="L200" s="961">
        <v>0</v>
      </c>
      <c r="M200" s="961">
        <v>0</v>
      </c>
      <c r="N200" s="961">
        <v>0</v>
      </c>
      <c r="O200" s="961">
        <v>0</v>
      </c>
      <c r="P200" s="961">
        <v>0</v>
      </c>
      <c r="Q200" s="961">
        <v>0</v>
      </c>
      <c r="R200" s="961">
        <v>0</v>
      </c>
      <c r="S200" s="961">
        <v>0</v>
      </c>
      <c r="T200" s="961">
        <f t="shared" si="8"/>
        <v>0</v>
      </c>
      <c r="U200" s="961">
        <f t="shared" si="9"/>
        <v>0</v>
      </c>
      <c r="V200" s="965">
        <f t="shared" ref="V200:V212" si="12">D200-E200-T200</f>
        <v>624570</v>
      </c>
    </row>
    <row r="201" spans="1:22" ht="28">
      <c r="A201" s="969"/>
      <c r="B201" s="996">
        <v>3111300</v>
      </c>
      <c r="C201" s="959" t="s">
        <v>209</v>
      </c>
      <c r="D201" s="960">
        <v>0</v>
      </c>
      <c r="E201" s="964">
        <v>0</v>
      </c>
      <c r="F201" s="961">
        <v>0</v>
      </c>
      <c r="G201" s="961">
        <v>0</v>
      </c>
      <c r="H201" s="961">
        <v>0</v>
      </c>
      <c r="I201" s="961">
        <v>0</v>
      </c>
      <c r="J201" s="961">
        <v>0</v>
      </c>
      <c r="K201" s="961">
        <v>0</v>
      </c>
      <c r="L201" s="961">
        <v>0</v>
      </c>
      <c r="M201" s="961">
        <v>0</v>
      </c>
      <c r="N201" s="961">
        <v>0</v>
      </c>
      <c r="O201" s="961">
        <v>0</v>
      </c>
      <c r="P201" s="961">
        <v>0</v>
      </c>
      <c r="Q201" s="961">
        <v>0</v>
      </c>
      <c r="R201" s="961">
        <v>0</v>
      </c>
      <c r="S201" s="961">
        <v>0</v>
      </c>
      <c r="T201" s="961">
        <f t="shared" si="8"/>
        <v>0</v>
      </c>
      <c r="U201" s="961">
        <f t="shared" si="9"/>
        <v>0</v>
      </c>
      <c r="V201" s="965">
        <f t="shared" si="12"/>
        <v>0</v>
      </c>
    </row>
    <row r="202" spans="1:22" ht="28">
      <c r="A202" s="969"/>
      <c r="B202" s="994">
        <v>3111302</v>
      </c>
      <c r="C202" s="974" t="s">
        <v>1025</v>
      </c>
      <c r="D202" s="964">
        <v>6522912</v>
      </c>
      <c r="E202" s="964">
        <v>0</v>
      </c>
      <c r="F202" s="961">
        <v>0</v>
      </c>
      <c r="G202" s="961">
        <v>0</v>
      </c>
      <c r="H202" s="961">
        <v>0</v>
      </c>
      <c r="I202" s="961">
        <v>0</v>
      </c>
      <c r="J202" s="961">
        <v>0</v>
      </c>
      <c r="K202" s="961">
        <v>0</v>
      </c>
      <c r="L202" s="961">
        <v>0</v>
      </c>
      <c r="M202" s="961">
        <v>0</v>
      </c>
      <c r="N202" s="961">
        <v>0</v>
      </c>
      <c r="O202" s="961">
        <v>0</v>
      </c>
      <c r="P202" s="961">
        <v>0</v>
      </c>
      <c r="Q202" s="961">
        <v>0</v>
      </c>
      <c r="R202" s="961">
        <v>0</v>
      </c>
      <c r="S202" s="961">
        <v>0</v>
      </c>
      <c r="T202" s="961">
        <f t="shared" ref="T202:T212" si="13">F202+G202+H202+I202+J202+K202+L202+M202+N202+O202+P202+Q202+R202+S202</f>
        <v>0</v>
      </c>
      <c r="U202" s="961">
        <f t="shared" si="9"/>
        <v>0</v>
      </c>
      <c r="V202" s="965">
        <f t="shared" si="12"/>
        <v>6522912</v>
      </c>
    </row>
    <row r="203" spans="1:22">
      <c r="A203" s="969"/>
      <c r="B203" s="994">
        <v>3111303</v>
      </c>
      <c r="C203" s="974" t="s">
        <v>1026</v>
      </c>
      <c r="D203" s="964">
        <v>3000002</v>
      </c>
      <c r="E203" s="964">
        <v>0</v>
      </c>
      <c r="F203" s="961">
        <v>0</v>
      </c>
      <c r="G203" s="961">
        <v>0</v>
      </c>
      <c r="H203" s="961">
        <v>0</v>
      </c>
      <c r="I203" s="961">
        <v>0</v>
      </c>
      <c r="J203" s="961">
        <v>0</v>
      </c>
      <c r="K203" s="961">
        <v>0</v>
      </c>
      <c r="L203" s="961">
        <v>0</v>
      </c>
      <c r="M203" s="961">
        <v>0</v>
      </c>
      <c r="N203" s="961">
        <v>0</v>
      </c>
      <c r="O203" s="961">
        <v>0</v>
      </c>
      <c r="P203" s="961">
        <v>0</v>
      </c>
      <c r="Q203" s="961">
        <v>0</v>
      </c>
      <c r="R203" s="961">
        <v>0</v>
      </c>
      <c r="S203" s="961">
        <v>0</v>
      </c>
      <c r="T203" s="961">
        <f t="shared" si="13"/>
        <v>0</v>
      </c>
      <c r="U203" s="961">
        <f t="shared" si="9"/>
        <v>0</v>
      </c>
      <c r="V203" s="965">
        <f t="shared" si="12"/>
        <v>3000002</v>
      </c>
    </row>
    <row r="204" spans="1:22">
      <c r="A204" s="969"/>
      <c r="B204" s="995">
        <v>3111400</v>
      </c>
      <c r="C204" s="982" t="s">
        <v>1027</v>
      </c>
      <c r="D204" s="960">
        <v>0</v>
      </c>
      <c r="E204" s="964">
        <v>0</v>
      </c>
      <c r="F204" s="961">
        <v>0</v>
      </c>
      <c r="G204" s="961">
        <v>0</v>
      </c>
      <c r="H204" s="961">
        <v>0</v>
      </c>
      <c r="I204" s="961">
        <v>0</v>
      </c>
      <c r="J204" s="961">
        <v>0</v>
      </c>
      <c r="K204" s="961">
        <v>0</v>
      </c>
      <c r="L204" s="961">
        <v>0</v>
      </c>
      <c r="M204" s="961">
        <v>0</v>
      </c>
      <c r="N204" s="961">
        <v>0</v>
      </c>
      <c r="O204" s="961">
        <v>0</v>
      </c>
      <c r="P204" s="961">
        <v>0</v>
      </c>
      <c r="Q204" s="961">
        <v>0</v>
      </c>
      <c r="R204" s="961">
        <v>0</v>
      </c>
      <c r="S204" s="961">
        <v>0</v>
      </c>
      <c r="T204" s="961">
        <f t="shared" si="13"/>
        <v>0</v>
      </c>
      <c r="U204" s="961">
        <f t="shared" ref="U204:U212" si="14">E204+T204</f>
        <v>0</v>
      </c>
      <c r="V204" s="965">
        <f t="shared" si="12"/>
        <v>0</v>
      </c>
    </row>
    <row r="205" spans="1:22">
      <c r="A205" s="969"/>
      <c r="B205" s="992">
        <v>3111401</v>
      </c>
      <c r="C205" s="970" t="s">
        <v>1028</v>
      </c>
      <c r="D205" s="964">
        <v>5000000</v>
      </c>
      <c r="E205" s="964">
        <v>0</v>
      </c>
      <c r="F205" s="961">
        <v>0</v>
      </c>
      <c r="G205" s="961">
        <v>0</v>
      </c>
      <c r="H205" s="961">
        <v>0</v>
      </c>
      <c r="I205" s="961">
        <v>0</v>
      </c>
      <c r="J205" s="961">
        <v>0</v>
      </c>
      <c r="K205" s="961">
        <v>0</v>
      </c>
      <c r="L205" s="961">
        <v>0</v>
      </c>
      <c r="M205" s="961">
        <v>0</v>
      </c>
      <c r="N205" s="961">
        <v>0</v>
      </c>
      <c r="O205" s="961">
        <v>0</v>
      </c>
      <c r="P205" s="961">
        <v>0</v>
      </c>
      <c r="Q205" s="961">
        <v>0</v>
      </c>
      <c r="R205" s="961">
        <v>0</v>
      </c>
      <c r="S205" s="961">
        <v>0</v>
      </c>
      <c r="T205" s="961">
        <f t="shared" si="13"/>
        <v>0</v>
      </c>
      <c r="U205" s="961">
        <f t="shared" si="14"/>
        <v>0</v>
      </c>
      <c r="V205" s="965">
        <f t="shared" si="12"/>
        <v>5000000</v>
      </c>
    </row>
    <row r="206" spans="1:22">
      <c r="A206" s="969"/>
      <c r="B206" s="992">
        <v>3111402</v>
      </c>
      <c r="C206" s="970" t="s">
        <v>1029</v>
      </c>
      <c r="D206" s="964">
        <v>2000000</v>
      </c>
      <c r="E206" s="964">
        <v>0</v>
      </c>
      <c r="F206" s="961">
        <v>0</v>
      </c>
      <c r="G206" s="961">
        <v>0</v>
      </c>
      <c r="H206" s="961">
        <v>0</v>
      </c>
      <c r="I206" s="961">
        <v>0</v>
      </c>
      <c r="J206" s="961">
        <v>0</v>
      </c>
      <c r="K206" s="961">
        <v>0</v>
      </c>
      <c r="L206" s="961">
        <v>0</v>
      </c>
      <c r="M206" s="961">
        <v>0</v>
      </c>
      <c r="N206" s="961">
        <v>0</v>
      </c>
      <c r="O206" s="961">
        <v>0</v>
      </c>
      <c r="P206" s="961">
        <v>0</v>
      </c>
      <c r="Q206" s="961">
        <v>0</v>
      </c>
      <c r="R206" s="961">
        <v>0</v>
      </c>
      <c r="S206" s="961">
        <v>0</v>
      </c>
      <c r="T206" s="961">
        <f t="shared" si="13"/>
        <v>0</v>
      </c>
      <c r="U206" s="961">
        <f t="shared" si="14"/>
        <v>0</v>
      </c>
      <c r="V206" s="965">
        <f t="shared" si="12"/>
        <v>2000000</v>
      </c>
    </row>
    <row r="207" spans="1:22">
      <c r="A207" s="976"/>
      <c r="B207" s="997">
        <v>3111402</v>
      </c>
      <c r="C207" s="966" t="s">
        <v>475</v>
      </c>
      <c r="D207" s="964">
        <v>580800.2000000003</v>
      </c>
      <c r="E207" s="964">
        <v>0</v>
      </c>
      <c r="F207" s="961">
        <v>0</v>
      </c>
      <c r="G207" s="961">
        <v>0</v>
      </c>
      <c r="H207" s="961">
        <v>0</v>
      </c>
      <c r="I207" s="961">
        <v>0</v>
      </c>
      <c r="J207" s="961">
        <v>0</v>
      </c>
      <c r="K207" s="961">
        <v>0</v>
      </c>
      <c r="L207" s="961">
        <v>0</v>
      </c>
      <c r="M207" s="961">
        <v>0</v>
      </c>
      <c r="N207" s="961">
        <v>0</v>
      </c>
      <c r="O207" s="961">
        <v>0</v>
      </c>
      <c r="P207" s="961">
        <v>0</v>
      </c>
      <c r="Q207" s="961">
        <v>0</v>
      </c>
      <c r="R207" s="961">
        <v>0</v>
      </c>
      <c r="S207" s="961">
        <v>0</v>
      </c>
      <c r="T207" s="961">
        <f t="shared" si="13"/>
        <v>0</v>
      </c>
      <c r="U207" s="961">
        <f t="shared" si="14"/>
        <v>0</v>
      </c>
      <c r="V207" s="965">
        <f t="shared" si="12"/>
        <v>580800.2000000003</v>
      </c>
    </row>
    <row r="208" spans="1:22">
      <c r="A208" s="969"/>
      <c r="B208" s="991">
        <v>3111403</v>
      </c>
      <c r="C208" s="968" t="s">
        <v>1030</v>
      </c>
      <c r="D208" s="964">
        <v>725682</v>
      </c>
      <c r="E208" s="964">
        <v>0</v>
      </c>
      <c r="F208" s="961">
        <v>0</v>
      </c>
      <c r="G208" s="961">
        <v>0</v>
      </c>
      <c r="H208" s="961">
        <v>0</v>
      </c>
      <c r="I208" s="961">
        <v>0</v>
      </c>
      <c r="J208" s="961">
        <v>0</v>
      </c>
      <c r="K208" s="961">
        <v>0</v>
      </c>
      <c r="L208" s="961">
        <v>0</v>
      </c>
      <c r="M208" s="961">
        <v>0</v>
      </c>
      <c r="N208" s="961">
        <v>0</v>
      </c>
      <c r="O208" s="961">
        <v>0</v>
      </c>
      <c r="P208" s="961">
        <v>0</v>
      </c>
      <c r="Q208" s="961">
        <v>0</v>
      </c>
      <c r="R208" s="961">
        <v>0</v>
      </c>
      <c r="S208" s="961">
        <v>0</v>
      </c>
      <c r="T208" s="961">
        <f t="shared" si="13"/>
        <v>0</v>
      </c>
      <c r="U208" s="961">
        <f t="shared" si="14"/>
        <v>0</v>
      </c>
      <c r="V208" s="965">
        <f t="shared" si="12"/>
        <v>725682</v>
      </c>
    </row>
    <row r="209" spans="1:22">
      <c r="A209" s="969"/>
      <c r="B209" s="994">
        <v>3111499</v>
      </c>
      <c r="C209" s="974" t="s">
        <v>476</v>
      </c>
      <c r="D209" s="964">
        <v>6050000</v>
      </c>
      <c r="E209" s="964">
        <v>0</v>
      </c>
      <c r="F209" s="961">
        <v>0</v>
      </c>
      <c r="G209" s="961">
        <v>0</v>
      </c>
      <c r="H209" s="961">
        <v>0</v>
      </c>
      <c r="I209" s="961">
        <v>0</v>
      </c>
      <c r="J209" s="961">
        <v>0</v>
      </c>
      <c r="K209" s="961">
        <v>0</v>
      </c>
      <c r="L209" s="961">
        <v>0</v>
      </c>
      <c r="M209" s="961">
        <v>0</v>
      </c>
      <c r="N209" s="961">
        <v>0</v>
      </c>
      <c r="O209" s="961">
        <v>0</v>
      </c>
      <c r="P209" s="961">
        <v>0</v>
      </c>
      <c r="Q209" s="961">
        <v>0</v>
      </c>
      <c r="R209" s="961">
        <v>0</v>
      </c>
      <c r="S209" s="961">
        <v>0</v>
      </c>
      <c r="T209" s="961">
        <f t="shared" si="13"/>
        <v>0</v>
      </c>
      <c r="U209" s="961">
        <f t="shared" si="14"/>
        <v>0</v>
      </c>
      <c r="V209" s="965">
        <f t="shared" si="12"/>
        <v>6050000</v>
      </c>
    </row>
    <row r="210" spans="1:22">
      <c r="A210" s="969"/>
      <c r="B210" s="992">
        <v>4110400</v>
      </c>
      <c r="C210" s="967" t="s">
        <v>477</v>
      </c>
      <c r="D210" s="960">
        <v>0</v>
      </c>
      <c r="E210" s="964">
        <v>0</v>
      </c>
      <c r="F210" s="961">
        <v>0</v>
      </c>
      <c r="G210" s="961">
        <v>0</v>
      </c>
      <c r="H210" s="961">
        <v>0</v>
      </c>
      <c r="I210" s="961">
        <v>0</v>
      </c>
      <c r="J210" s="961">
        <v>0</v>
      </c>
      <c r="K210" s="961">
        <v>0</v>
      </c>
      <c r="L210" s="961">
        <v>0</v>
      </c>
      <c r="M210" s="961">
        <v>0</v>
      </c>
      <c r="N210" s="961">
        <v>0</v>
      </c>
      <c r="O210" s="961">
        <v>0</v>
      </c>
      <c r="P210" s="961">
        <v>0</v>
      </c>
      <c r="Q210" s="961">
        <v>0</v>
      </c>
      <c r="R210" s="961">
        <v>0</v>
      </c>
      <c r="S210" s="961">
        <v>0</v>
      </c>
      <c r="T210" s="961">
        <f t="shared" si="13"/>
        <v>0</v>
      </c>
      <c r="U210" s="961">
        <f t="shared" si="14"/>
        <v>0</v>
      </c>
      <c r="V210" s="965">
        <f t="shared" si="12"/>
        <v>0</v>
      </c>
    </row>
    <row r="211" spans="1:22">
      <c r="A211" s="969"/>
      <c r="B211" s="990">
        <v>4110403</v>
      </c>
      <c r="C211" s="970" t="s">
        <v>1031</v>
      </c>
      <c r="D211" s="964">
        <v>30000000</v>
      </c>
      <c r="E211" s="964">
        <v>0</v>
      </c>
      <c r="F211" s="961">
        <v>0</v>
      </c>
      <c r="G211" s="961">
        <v>0</v>
      </c>
      <c r="H211" s="961">
        <v>0</v>
      </c>
      <c r="I211" s="961">
        <v>0</v>
      </c>
      <c r="J211" s="961">
        <v>0</v>
      </c>
      <c r="K211" s="961">
        <v>0</v>
      </c>
      <c r="L211" s="961">
        <v>0</v>
      </c>
      <c r="M211" s="961">
        <v>0</v>
      </c>
      <c r="N211" s="961">
        <v>0</v>
      </c>
      <c r="O211" s="961">
        <v>0</v>
      </c>
      <c r="P211" s="961">
        <v>0</v>
      </c>
      <c r="Q211" s="961">
        <v>0</v>
      </c>
      <c r="R211" s="961">
        <v>0</v>
      </c>
      <c r="S211" s="961">
        <v>0</v>
      </c>
      <c r="T211" s="961">
        <f t="shared" si="13"/>
        <v>0</v>
      </c>
      <c r="U211" s="961">
        <f t="shared" si="14"/>
        <v>0</v>
      </c>
      <c r="V211" s="965">
        <f t="shared" si="12"/>
        <v>30000000</v>
      </c>
    </row>
    <row r="212" spans="1:22">
      <c r="A212" s="969"/>
      <c r="B212" s="990">
        <v>2210309</v>
      </c>
      <c r="C212" s="966" t="s">
        <v>934</v>
      </c>
      <c r="D212" s="964">
        <v>1537900</v>
      </c>
      <c r="E212" s="964">
        <v>0</v>
      </c>
      <c r="F212" s="961">
        <v>0</v>
      </c>
      <c r="G212" s="961">
        <v>0</v>
      </c>
      <c r="H212" s="961">
        <v>0</v>
      </c>
      <c r="I212" s="961">
        <v>0</v>
      </c>
      <c r="J212" s="961">
        <v>0</v>
      </c>
      <c r="K212" s="961">
        <v>0</v>
      </c>
      <c r="L212" s="961">
        <v>0</v>
      </c>
      <c r="M212" s="961">
        <v>0</v>
      </c>
      <c r="N212" s="961">
        <v>0</v>
      </c>
      <c r="O212" s="961">
        <v>0</v>
      </c>
      <c r="P212" s="961">
        <v>0</v>
      </c>
      <c r="Q212" s="961">
        <v>0</v>
      </c>
      <c r="R212" s="961">
        <v>0</v>
      </c>
      <c r="S212" s="961">
        <v>0</v>
      </c>
      <c r="T212" s="961">
        <f t="shared" si="13"/>
        <v>0</v>
      </c>
      <c r="U212" s="961">
        <f t="shared" si="14"/>
        <v>0</v>
      </c>
      <c r="V212" s="965">
        <f t="shared" si="12"/>
        <v>1537900</v>
      </c>
    </row>
    <row r="213" spans="1:22" s="986" customFormat="1">
      <c r="A213" s="955"/>
      <c r="B213" s="993"/>
      <c r="C213" s="967"/>
      <c r="D213" s="960">
        <f>SUM(D182:D212)</f>
        <v>131563611.60357888</v>
      </c>
      <c r="E213" s="960">
        <f t="shared" ref="E213:V213" si="15">SUM(E182:E212)</f>
        <v>7088183.8499999996</v>
      </c>
      <c r="F213" s="960">
        <f t="shared" si="15"/>
        <v>0</v>
      </c>
      <c r="G213" s="960">
        <f t="shared" si="15"/>
        <v>0</v>
      </c>
      <c r="H213" s="960">
        <f t="shared" si="15"/>
        <v>0</v>
      </c>
      <c r="I213" s="960">
        <f t="shared" si="15"/>
        <v>0</v>
      </c>
      <c r="J213" s="960">
        <f t="shared" si="15"/>
        <v>0</v>
      </c>
      <c r="K213" s="960">
        <f t="shared" si="15"/>
        <v>0</v>
      </c>
      <c r="L213" s="960">
        <f t="shared" si="15"/>
        <v>0</v>
      </c>
      <c r="M213" s="960">
        <f t="shared" si="15"/>
        <v>0</v>
      </c>
      <c r="N213" s="960">
        <f t="shared" si="15"/>
        <v>0</v>
      </c>
      <c r="O213" s="960">
        <f t="shared" si="15"/>
        <v>0</v>
      </c>
      <c r="P213" s="960">
        <f t="shared" si="15"/>
        <v>0</v>
      </c>
      <c r="Q213" s="960">
        <f t="shared" si="15"/>
        <v>0</v>
      </c>
      <c r="R213" s="960">
        <f t="shared" si="15"/>
        <v>0</v>
      </c>
      <c r="S213" s="960">
        <f t="shared" si="15"/>
        <v>0</v>
      </c>
      <c r="T213" s="960">
        <f t="shared" si="15"/>
        <v>0</v>
      </c>
      <c r="U213" s="960">
        <f t="shared" si="15"/>
        <v>7088183.8499999996</v>
      </c>
      <c r="V213" s="960">
        <f t="shared" si="15"/>
        <v>124475427.7535789</v>
      </c>
    </row>
    <row r="214" spans="1:22" s="986" customFormat="1" ht="17">
      <c r="A214" s="955"/>
      <c r="B214" s="993"/>
      <c r="C214" s="984" t="s">
        <v>34</v>
      </c>
      <c r="D214" s="985">
        <f>SUM(D6:D213)</f>
        <v>9665298795.9825764</v>
      </c>
      <c r="E214" s="985">
        <f t="shared" ref="E214:V214" si="16">SUM(E6:E213)</f>
        <v>5848039886.3200026</v>
      </c>
      <c r="F214" s="985">
        <f t="shared" si="16"/>
        <v>0</v>
      </c>
      <c r="G214" s="985">
        <f t="shared" si="16"/>
        <v>0</v>
      </c>
      <c r="H214" s="985">
        <f t="shared" si="16"/>
        <v>192722120</v>
      </c>
      <c r="I214" s="985">
        <f t="shared" si="16"/>
        <v>128536311.29999998</v>
      </c>
      <c r="J214" s="985">
        <f t="shared" si="16"/>
        <v>487600</v>
      </c>
      <c r="K214" s="985">
        <f t="shared" si="16"/>
        <v>1000000</v>
      </c>
      <c r="L214" s="985">
        <f t="shared" si="16"/>
        <v>3833265.9</v>
      </c>
      <c r="M214" s="985">
        <f t="shared" si="16"/>
        <v>287822.5</v>
      </c>
      <c r="N214" s="985">
        <f t="shared" si="16"/>
        <v>0</v>
      </c>
      <c r="O214" s="985">
        <f t="shared" si="16"/>
        <v>185836792.69999999</v>
      </c>
      <c r="P214" s="985">
        <f t="shared" si="16"/>
        <v>0</v>
      </c>
      <c r="Q214" s="985">
        <f t="shared" si="16"/>
        <v>3544460</v>
      </c>
      <c r="R214" s="985">
        <f t="shared" si="16"/>
        <v>2000000</v>
      </c>
      <c r="S214" s="985">
        <f t="shared" si="16"/>
        <v>0</v>
      </c>
      <c r="T214" s="985">
        <f t="shared" si="16"/>
        <v>518248372.40000004</v>
      </c>
      <c r="U214" s="985">
        <v>3183144129.3600001</v>
      </c>
      <c r="V214" s="985">
        <f t="shared" si="16"/>
        <v>3299010537.2625761</v>
      </c>
    </row>
    <row r="215" spans="1:22">
      <c r="A215" s="955"/>
      <c r="B215" s="993"/>
      <c r="C215" s="967"/>
      <c r="D215" s="964"/>
      <c r="E215" s="964"/>
      <c r="F215" s="961"/>
      <c r="G215" s="961"/>
      <c r="H215" s="961"/>
      <c r="I215" s="961"/>
      <c r="J215" s="961"/>
      <c r="K215" s="961"/>
      <c r="L215" s="961"/>
      <c r="M215" s="961"/>
      <c r="N215" s="961"/>
      <c r="O215" s="961"/>
      <c r="P215" s="961"/>
      <c r="Q215" s="961"/>
      <c r="R215" s="961"/>
      <c r="S215" s="961"/>
      <c r="T215" s="961"/>
      <c r="U215" s="961"/>
      <c r="V215" s="965"/>
    </row>
    <row r="216" spans="1:22">
      <c r="A216" s="955"/>
      <c r="B216" s="993"/>
      <c r="C216" s="967"/>
      <c r="D216" s="964"/>
      <c r="E216" s="964"/>
      <c r="F216" s="961"/>
      <c r="G216" s="961"/>
      <c r="H216" s="961"/>
      <c r="I216" s="961"/>
      <c r="J216" s="961"/>
      <c r="K216" s="961"/>
      <c r="L216" s="961"/>
      <c r="M216" s="961"/>
      <c r="N216" s="961"/>
      <c r="O216" s="961"/>
      <c r="P216" s="961"/>
      <c r="Q216" s="961"/>
      <c r="R216" s="961"/>
      <c r="S216" s="961"/>
      <c r="T216" s="961"/>
      <c r="U216" s="961"/>
      <c r="V216" s="965"/>
    </row>
    <row r="218" spans="1:22">
      <c r="T218" s="422">
        <f>'[2]DEPUTY GOV'!N66+[2]GOVERNOR!N179+[2]HEALTH!N137+[2]LANDS!N172+[2]PSM!N105+[2]WORKS!N266+[2]CULTURE!N103+[2]FINANCE!N308+[2]EDUCATION!N215</f>
        <v>259124186.19999999</v>
      </c>
    </row>
    <row r="220" spans="1:22">
      <c r="D220" s="244"/>
      <c r="E220" s="244"/>
      <c r="Q220" s="422">
        <f>U214-[3]AGRICULTURE!$I$304</f>
        <v>-58669463.449999332</v>
      </c>
    </row>
    <row r="222" spans="1:22">
      <c r="F222" s="987"/>
    </row>
  </sheetData>
  <mergeCells count="3">
    <mergeCell ref="A1:T1"/>
    <mergeCell ref="A2:T2"/>
    <mergeCell ref="A3:T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3"/>
  <sheetViews>
    <sheetView workbookViewId="0">
      <selection activeCell="D85" sqref="D85"/>
    </sheetView>
  </sheetViews>
  <sheetFormatPr defaultRowHeight="14"/>
  <cols>
    <col min="1" max="1" width="9.54296875" style="14" bestFit="1" customWidth="1"/>
    <col min="2" max="2" width="22.90625" style="14" bestFit="1" customWidth="1"/>
    <col min="3" max="3" width="12.90625" style="945" bestFit="1" customWidth="1"/>
    <col min="4" max="4" width="21.54296875" style="14" bestFit="1" customWidth="1"/>
    <col min="5" max="5" width="15.26953125" style="946" bestFit="1" customWidth="1"/>
    <col min="6" max="6" width="13.81640625" style="925" bestFit="1" customWidth="1"/>
    <col min="7" max="16384" width="8.7265625" style="14"/>
  </cols>
  <sheetData>
    <row r="1" spans="1:6" s="147" customFormat="1">
      <c r="A1" s="558" t="s">
        <v>850</v>
      </c>
      <c r="B1" s="558" t="s">
        <v>2916</v>
      </c>
      <c r="C1" s="934" t="s">
        <v>2917</v>
      </c>
      <c r="D1" s="558" t="s">
        <v>2589</v>
      </c>
      <c r="E1" s="935" t="s">
        <v>2918</v>
      </c>
      <c r="F1" s="936" t="s">
        <v>2919</v>
      </c>
    </row>
    <row r="2" spans="1:6">
      <c r="A2" s="937">
        <v>44835</v>
      </c>
      <c r="B2" s="938" t="s">
        <v>2920</v>
      </c>
      <c r="C2" s="939" t="s">
        <v>2921</v>
      </c>
      <c r="D2" s="938" t="s">
        <v>2922</v>
      </c>
      <c r="E2" s="940" t="s">
        <v>2923</v>
      </c>
      <c r="F2" s="941">
        <v>300000</v>
      </c>
    </row>
    <row r="3" spans="1:6">
      <c r="A3" s="937"/>
      <c r="B3" s="938"/>
      <c r="C3" s="939"/>
      <c r="D3" s="938"/>
      <c r="E3" s="940"/>
      <c r="F3" s="941"/>
    </row>
    <row r="4" spans="1:6">
      <c r="A4" s="942">
        <v>44902</v>
      </c>
      <c r="B4" s="3" t="s">
        <v>2924</v>
      </c>
      <c r="C4" s="943">
        <v>2020025782</v>
      </c>
      <c r="D4" s="3" t="s">
        <v>2925</v>
      </c>
      <c r="E4" s="944" t="s">
        <v>2926</v>
      </c>
      <c r="F4" s="936">
        <v>150000</v>
      </c>
    </row>
    <row r="5" spans="1:6">
      <c r="A5" s="942"/>
      <c r="B5" s="3"/>
      <c r="C5" s="943"/>
      <c r="D5" s="3"/>
      <c r="E5" s="944"/>
      <c r="F5" s="921"/>
    </row>
    <row r="6" spans="1:6">
      <c r="A6" s="942">
        <v>44958</v>
      </c>
      <c r="B6" s="3" t="s">
        <v>2927</v>
      </c>
      <c r="C6" s="943">
        <v>20180086435</v>
      </c>
      <c r="D6" s="3" t="s">
        <v>2928</v>
      </c>
      <c r="E6" s="944" t="s">
        <v>2929</v>
      </c>
      <c r="F6" s="921">
        <v>390700</v>
      </c>
    </row>
    <row r="7" spans="1:6">
      <c r="A7" s="942">
        <v>44958</v>
      </c>
      <c r="B7" s="3" t="s">
        <v>2927</v>
      </c>
      <c r="C7" s="943">
        <v>20180086435</v>
      </c>
      <c r="D7" s="3" t="s">
        <v>2928</v>
      </c>
      <c r="E7" s="944"/>
      <c r="F7" s="921">
        <v>446000</v>
      </c>
    </row>
    <row r="8" spans="1:6">
      <c r="A8" s="942">
        <v>44843</v>
      </c>
      <c r="B8" s="3" t="s">
        <v>2930</v>
      </c>
      <c r="C8" s="943">
        <v>19980003432</v>
      </c>
      <c r="D8" s="3" t="s">
        <v>2928</v>
      </c>
      <c r="E8" s="944" t="s">
        <v>2931</v>
      </c>
      <c r="F8" s="921">
        <v>75000</v>
      </c>
    </row>
    <row r="9" spans="1:6">
      <c r="A9" s="942">
        <v>44855</v>
      </c>
      <c r="B9" s="3" t="s">
        <v>2930</v>
      </c>
      <c r="C9" s="943">
        <v>19980003432</v>
      </c>
      <c r="D9" s="3" t="s">
        <v>2928</v>
      </c>
      <c r="E9" s="944" t="s">
        <v>2932</v>
      </c>
      <c r="F9" s="921">
        <v>510000</v>
      </c>
    </row>
    <row r="10" spans="1:6">
      <c r="A10" s="942">
        <v>44929</v>
      </c>
      <c r="B10" s="3" t="s">
        <v>2930</v>
      </c>
      <c r="C10" s="943">
        <v>19980003432</v>
      </c>
      <c r="D10" s="3" t="s">
        <v>2928</v>
      </c>
      <c r="E10" s="944" t="s">
        <v>2933</v>
      </c>
      <c r="F10" s="921">
        <v>600000</v>
      </c>
    </row>
    <row r="11" spans="1:6">
      <c r="A11" s="942">
        <v>44929</v>
      </c>
      <c r="B11" s="3" t="s">
        <v>2934</v>
      </c>
      <c r="C11" s="943">
        <v>20160037794</v>
      </c>
      <c r="D11" s="3" t="s">
        <v>2928</v>
      </c>
      <c r="E11" s="944" t="s">
        <v>2935</v>
      </c>
      <c r="F11" s="921">
        <v>250000</v>
      </c>
    </row>
    <row r="12" spans="1:6">
      <c r="A12" s="942">
        <v>44929</v>
      </c>
      <c r="B12" s="3" t="s">
        <v>2936</v>
      </c>
      <c r="C12" s="943">
        <v>20110002830</v>
      </c>
      <c r="D12" s="3" t="s">
        <v>2928</v>
      </c>
      <c r="E12" s="944" t="s">
        <v>2937</v>
      </c>
      <c r="F12" s="921">
        <v>750000</v>
      </c>
    </row>
    <row r="13" spans="1:6">
      <c r="A13" s="942">
        <v>44929</v>
      </c>
      <c r="B13" s="3" t="s">
        <v>2938</v>
      </c>
      <c r="C13" s="943">
        <v>20200272081</v>
      </c>
      <c r="D13" s="3" t="s">
        <v>2928</v>
      </c>
      <c r="E13" s="944" t="s">
        <v>2939</v>
      </c>
      <c r="F13" s="921">
        <v>370000</v>
      </c>
    </row>
    <row r="14" spans="1:6">
      <c r="A14" s="942"/>
      <c r="B14" s="3"/>
      <c r="C14" s="943"/>
      <c r="D14" s="3"/>
      <c r="E14" s="944"/>
      <c r="F14" s="936">
        <f>SUM(F6:F13)</f>
        <v>3391700</v>
      </c>
    </row>
    <row r="15" spans="1:6">
      <c r="A15" s="942"/>
      <c r="B15" s="3"/>
      <c r="C15" s="943"/>
      <c r="D15" s="3"/>
      <c r="E15" s="944"/>
      <c r="F15" s="921"/>
    </row>
    <row r="16" spans="1:6">
      <c r="A16" s="942">
        <v>44601</v>
      </c>
      <c r="B16" s="3" t="s">
        <v>2940</v>
      </c>
      <c r="C16" s="943">
        <v>20170147118</v>
      </c>
      <c r="D16" s="3" t="s">
        <v>2941</v>
      </c>
      <c r="E16" s="944" t="s">
        <v>2942</v>
      </c>
      <c r="F16" s="921">
        <v>300000</v>
      </c>
    </row>
    <row r="17" spans="1:6">
      <c r="A17" s="942">
        <v>44835</v>
      </c>
      <c r="B17" s="3" t="s">
        <v>2943</v>
      </c>
      <c r="C17" s="943">
        <v>20200672243</v>
      </c>
      <c r="D17" s="3" t="s">
        <v>2941</v>
      </c>
      <c r="E17" s="944" t="s">
        <v>2944</v>
      </c>
      <c r="F17" s="921">
        <v>400000</v>
      </c>
    </row>
    <row r="18" spans="1:6">
      <c r="A18" s="942">
        <v>44933</v>
      </c>
      <c r="B18" s="3" t="s">
        <v>2945</v>
      </c>
      <c r="C18" s="943">
        <v>2011002196</v>
      </c>
      <c r="D18" s="3" t="s">
        <v>2941</v>
      </c>
      <c r="E18" s="944" t="s">
        <v>2946</v>
      </c>
      <c r="F18" s="921">
        <v>763800</v>
      </c>
    </row>
    <row r="19" spans="1:6">
      <c r="A19" s="942"/>
      <c r="B19" s="3"/>
      <c r="C19" s="943"/>
      <c r="D19" s="3"/>
      <c r="E19" s="944"/>
      <c r="F19" s="936">
        <f>SUM(F16:F18)</f>
        <v>1463800</v>
      </c>
    </row>
    <row r="20" spans="1:6">
      <c r="A20" s="942"/>
      <c r="B20" s="3"/>
      <c r="C20" s="943"/>
      <c r="D20" s="3"/>
      <c r="E20" s="944"/>
      <c r="F20" s="921"/>
    </row>
    <row r="21" spans="1:6">
      <c r="A21" s="942">
        <v>44875</v>
      </c>
      <c r="B21" s="3" t="s">
        <v>2947</v>
      </c>
      <c r="C21" s="943">
        <v>20150013951</v>
      </c>
      <c r="D21" s="3" t="s">
        <v>2948</v>
      </c>
      <c r="E21" s="944" t="s">
        <v>2949</v>
      </c>
      <c r="F21" s="936">
        <v>500000</v>
      </c>
    </row>
    <row r="22" spans="1:6">
      <c r="A22" s="942"/>
      <c r="B22" s="3"/>
      <c r="C22" s="943"/>
      <c r="D22" s="3"/>
      <c r="E22" s="944"/>
      <c r="F22" s="921"/>
    </row>
    <row r="23" spans="1:6">
      <c r="A23" s="942"/>
      <c r="B23" s="3"/>
      <c r="C23" s="943"/>
      <c r="D23" s="3"/>
      <c r="E23" s="944"/>
      <c r="F23" s="921"/>
    </row>
    <row r="24" spans="1:6">
      <c r="A24" s="942">
        <v>44958</v>
      </c>
      <c r="B24" s="3" t="s">
        <v>2950</v>
      </c>
      <c r="C24" s="943">
        <v>20160079407</v>
      </c>
      <c r="D24" s="3" t="s">
        <v>2951</v>
      </c>
      <c r="E24" s="944" t="s">
        <v>2952</v>
      </c>
      <c r="F24" s="921">
        <v>400000</v>
      </c>
    </row>
    <row r="25" spans="1:6">
      <c r="A25" s="942">
        <v>44895</v>
      </c>
      <c r="B25" s="3" t="s">
        <v>2953</v>
      </c>
      <c r="C25" s="943">
        <v>20150015473</v>
      </c>
      <c r="D25" s="3" t="s">
        <v>2951</v>
      </c>
      <c r="E25" s="944" t="s">
        <v>2954</v>
      </c>
      <c r="F25" s="921">
        <v>490000</v>
      </c>
    </row>
    <row r="26" spans="1:6">
      <c r="A26" s="942">
        <v>44897</v>
      </c>
      <c r="B26" s="3" t="s">
        <v>2955</v>
      </c>
      <c r="C26" s="943">
        <v>20140040491</v>
      </c>
      <c r="D26" s="3" t="s">
        <v>2951</v>
      </c>
      <c r="E26" s="944" t="s">
        <v>2956</v>
      </c>
      <c r="F26" s="921">
        <v>283800</v>
      </c>
    </row>
    <row r="27" spans="1:6">
      <c r="A27" s="942">
        <v>44897</v>
      </c>
      <c r="B27" s="3" t="s">
        <v>2955</v>
      </c>
      <c r="C27" s="943">
        <v>20140040491</v>
      </c>
      <c r="D27" s="3" t="s">
        <v>2951</v>
      </c>
      <c r="E27" s="944" t="s">
        <v>2957</v>
      </c>
      <c r="F27" s="921">
        <v>210000</v>
      </c>
    </row>
    <row r="28" spans="1:6">
      <c r="A28" s="942">
        <v>44939</v>
      </c>
      <c r="B28" s="3" t="s">
        <v>2955</v>
      </c>
      <c r="C28" s="943">
        <v>20140040491</v>
      </c>
      <c r="D28" s="3" t="s">
        <v>2951</v>
      </c>
      <c r="E28" s="944" t="s">
        <v>2958</v>
      </c>
      <c r="F28" s="921">
        <v>163030</v>
      </c>
    </row>
    <row r="29" spans="1:6">
      <c r="A29" s="942">
        <v>44929</v>
      </c>
      <c r="B29" s="3" t="s">
        <v>2955</v>
      </c>
      <c r="C29" s="943">
        <v>20140040491</v>
      </c>
      <c r="D29" s="3" t="s">
        <v>2951</v>
      </c>
      <c r="E29" s="944" t="s">
        <v>2959</v>
      </c>
      <c r="F29" s="921">
        <v>214660</v>
      </c>
    </row>
    <row r="30" spans="1:6">
      <c r="A30" s="942">
        <v>44807</v>
      </c>
      <c r="B30" s="3" t="s">
        <v>2960</v>
      </c>
      <c r="C30" s="943">
        <v>2003030371</v>
      </c>
      <c r="D30" s="3" t="s">
        <v>2951</v>
      </c>
      <c r="E30" s="944"/>
      <c r="F30" s="921">
        <v>54100</v>
      </c>
    </row>
    <row r="31" spans="1:6">
      <c r="A31" s="942">
        <v>44830</v>
      </c>
      <c r="B31" s="3" t="s">
        <v>2960</v>
      </c>
      <c r="C31" s="943">
        <v>2003030371</v>
      </c>
      <c r="D31" s="3" t="s">
        <v>2951</v>
      </c>
      <c r="E31" s="944" t="s">
        <v>2961</v>
      </c>
      <c r="F31" s="921">
        <v>37800</v>
      </c>
    </row>
    <row r="32" spans="1:6">
      <c r="A32" s="942">
        <v>44858</v>
      </c>
      <c r="B32" s="3" t="s">
        <v>2960</v>
      </c>
      <c r="C32" s="943">
        <v>2003030371</v>
      </c>
      <c r="D32" s="3" t="s">
        <v>2951</v>
      </c>
      <c r="E32" s="944" t="s">
        <v>2962</v>
      </c>
      <c r="F32" s="921">
        <v>30000</v>
      </c>
    </row>
    <row r="33" spans="1:6">
      <c r="A33" s="942">
        <v>44812</v>
      </c>
      <c r="B33" s="3" t="s">
        <v>2963</v>
      </c>
      <c r="C33" s="943">
        <v>2008014948</v>
      </c>
      <c r="D33" s="3" t="s">
        <v>2951</v>
      </c>
      <c r="E33" s="944"/>
      <c r="F33" s="921">
        <v>56000</v>
      </c>
    </row>
    <row r="34" spans="1:6">
      <c r="A34" s="942">
        <v>44830</v>
      </c>
      <c r="B34" s="3" t="s">
        <v>2963</v>
      </c>
      <c r="C34" s="943">
        <v>2008014948</v>
      </c>
      <c r="D34" s="3" t="s">
        <v>2951</v>
      </c>
      <c r="E34" s="944" t="s">
        <v>2964</v>
      </c>
      <c r="F34" s="921">
        <v>32000</v>
      </c>
    </row>
    <row r="35" spans="1:6">
      <c r="A35" s="942">
        <v>44858</v>
      </c>
      <c r="B35" s="3" t="s">
        <v>2963</v>
      </c>
      <c r="C35" s="943">
        <v>2008014948</v>
      </c>
      <c r="D35" s="3" t="s">
        <v>2951</v>
      </c>
      <c r="E35" s="944" t="s">
        <v>2964</v>
      </c>
      <c r="F35" s="921">
        <v>30000</v>
      </c>
    </row>
    <row r="36" spans="1:6">
      <c r="A36" s="942">
        <v>44810</v>
      </c>
      <c r="B36" s="3" t="s">
        <v>2965</v>
      </c>
      <c r="C36" s="943">
        <v>2011341801</v>
      </c>
      <c r="D36" s="3" t="s">
        <v>2951</v>
      </c>
      <c r="E36" s="944"/>
      <c r="F36" s="921">
        <v>29400</v>
      </c>
    </row>
    <row r="37" spans="1:6">
      <c r="A37" s="942">
        <v>44830</v>
      </c>
      <c r="B37" s="3" t="s">
        <v>2965</v>
      </c>
      <c r="C37" s="943">
        <v>2011341801</v>
      </c>
      <c r="D37" s="3" t="s">
        <v>2951</v>
      </c>
      <c r="E37" s="944" t="s">
        <v>2966</v>
      </c>
      <c r="F37" s="921">
        <v>29400</v>
      </c>
    </row>
    <row r="38" spans="1:6">
      <c r="A38" s="942">
        <v>44848</v>
      </c>
      <c r="B38" s="3" t="s">
        <v>2965</v>
      </c>
      <c r="C38" s="943">
        <v>2011341801</v>
      </c>
      <c r="D38" s="3" t="s">
        <v>2951</v>
      </c>
      <c r="E38" s="944" t="s">
        <v>2967</v>
      </c>
      <c r="F38" s="921">
        <v>7560</v>
      </c>
    </row>
    <row r="39" spans="1:6">
      <c r="A39" s="942">
        <v>44847</v>
      </c>
      <c r="B39" s="3" t="s">
        <v>2968</v>
      </c>
      <c r="C39" s="943">
        <v>2009600314</v>
      </c>
      <c r="D39" s="3" t="s">
        <v>2951</v>
      </c>
      <c r="E39" s="944" t="s">
        <v>2969</v>
      </c>
      <c r="F39" s="921">
        <v>114500</v>
      </c>
    </row>
    <row r="40" spans="1:6">
      <c r="A40" s="942">
        <v>44848</v>
      </c>
      <c r="B40" s="3" t="s">
        <v>2970</v>
      </c>
      <c r="C40" s="943">
        <v>200905986</v>
      </c>
      <c r="D40" s="3" t="s">
        <v>2951</v>
      </c>
      <c r="E40" s="944" t="s">
        <v>2971</v>
      </c>
      <c r="F40" s="921">
        <v>67200</v>
      </c>
    </row>
    <row r="41" spans="1:6">
      <c r="A41" s="942">
        <v>44917</v>
      </c>
      <c r="B41" s="3" t="s">
        <v>2970</v>
      </c>
      <c r="C41" s="943">
        <v>200905986</v>
      </c>
      <c r="D41" s="3" t="s">
        <v>2951</v>
      </c>
      <c r="E41" s="944" t="s">
        <v>2972</v>
      </c>
      <c r="F41" s="921">
        <v>250000</v>
      </c>
    </row>
    <row r="42" spans="1:6">
      <c r="A42" s="942">
        <v>44917</v>
      </c>
      <c r="B42" s="3" t="s">
        <v>2970</v>
      </c>
      <c r="C42" s="943">
        <v>200905986</v>
      </c>
      <c r="D42" s="3" t="s">
        <v>2951</v>
      </c>
      <c r="E42" s="944" t="s">
        <v>2973</v>
      </c>
      <c r="F42" s="921">
        <v>384000</v>
      </c>
    </row>
    <row r="43" spans="1:6">
      <c r="A43" s="942">
        <v>44938</v>
      </c>
      <c r="B43" s="3" t="s">
        <v>2970</v>
      </c>
      <c r="C43" s="943">
        <v>200905986</v>
      </c>
      <c r="D43" s="3" t="s">
        <v>2951</v>
      </c>
      <c r="E43" s="944" t="s">
        <v>2974</v>
      </c>
      <c r="F43" s="921">
        <v>350000</v>
      </c>
    </row>
    <row r="44" spans="1:6">
      <c r="A44" s="942">
        <v>44944</v>
      </c>
      <c r="B44" s="3" t="s">
        <v>2970</v>
      </c>
      <c r="C44" s="943">
        <v>200905986</v>
      </c>
      <c r="D44" s="3" t="s">
        <v>2951</v>
      </c>
      <c r="E44" s="944" t="s">
        <v>2975</v>
      </c>
      <c r="F44" s="921">
        <v>450000</v>
      </c>
    </row>
    <row r="45" spans="1:6">
      <c r="A45" s="942">
        <v>44977</v>
      </c>
      <c r="B45" s="3" t="s">
        <v>2970</v>
      </c>
      <c r="C45" s="943">
        <v>2009059860</v>
      </c>
      <c r="D45" s="3" t="s">
        <v>2951</v>
      </c>
      <c r="E45" s="944" t="s">
        <v>2976</v>
      </c>
      <c r="F45" s="921">
        <v>190000</v>
      </c>
    </row>
    <row r="46" spans="1:6">
      <c r="A46" s="942">
        <v>45223</v>
      </c>
      <c r="B46" s="3" t="s">
        <v>2977</v>
      </c>
      <c r="C46" s="943">
        <v>20200054873</v>
      </c>
      <c r="D46" s="3" t="s">
        <v>2951</v>
      </c>
      <c r="E46" s="944" t="s">
        <v>2978</v>
      </c>
      <c r="F46" s="921">
        <v>30000</v>
      </c>
    </row>
    <row r="47" spans="1:6">
      <c r="A47" s="942">
        <v>45217</v>
      </c>
      <c r="B47" s="3" t="s">
        <v>2977</v>
      </c>
      <c r="C47" s="943">
        <v>20200054873</v>
      </c>
      <c r="D47" s="3" t="s">
        <v>2951</v>
      </c>
      <c r="E47" s="944" t="s">
        <v>2979</v>
      </c>
      <c r="F47" s="921">
        <v>65200</v>
      </c>
    </row>
    <row r="48" spans="1:6">
      <c r="A48" s="942">
        <v>44915</v>
      </c>
      <c r="B48" s="3" t="s">
        <v>2977</v>
      </c>
      <c r="C48" s="943">
        <v>20200054873</v>
      </c>
      <c r="D48" s="3" t="s">
        <v>2951</v>
      </c>
      <c r="E48" s="944" t="s">
        <v>2980</v>
      </c>
      <c r="F48" s="921">
        <v>369000</v>
      </c>
    </row>
    <row r="49" spans="1:6">
      <c r="A49" s="942">
        <v>44902</v>
      </c>
      <c r="B49" s="3" t="s">
        <v>2981</v>
      </c>
      <c r="C49" s="943">
        <v>19950003586</v>
      </c>
      <c r="D49" s="3" t="s">
        <v>2951</v>
      </c>
      <c r="E49" s="944" t="s">
        <v>2982</v>
      </c>
      <c r="F49" s="921">
        <v>20000</v>
      </c>
    </row>
    <row r="50" spans="1:6">
      <c r="A50" s="942">
        <v>44915</v>
      </c>
      <c r="B50" s="3" t="s">
        <v>2983</v>
      </c>
      <c r="C50" s="943">
        <v>20200279847</v>
      </c>
      <c r="D50" s="3" t="s">
        <v>2951</v>
      </c>
      <c r="E50" s="944" t="s">
        <v>2984</v>
      </c>
      <c r="F50" s="921">
        <v>350000</v>
      </c>
    </row>
    <row r="51" spans="1:6">
      <c r="A51" s="942">
        <v>44917</v>
      </c>
      <c r="B51" s="3" t="s">
        <v>2983</v>
      </c>
      <c r="C51" s="943">
        <v>20200279847</v>
      </c>
      <c r="D51" s="3" t="s">
        <v>2951</v>
      </c>
      <c r="E51" s="944" t="s">
        <v>2985</v>
      </c>
      <c r="F51" s="921">
        <v>321800</v>
      </c>
    </row>
    <row r="52" spans="1:6">
      <c r="A52" s="942">
        <v>44939</v>
      </c>
      <c r="B52" s="3" t="s">
        <v>2983</v>
      </c>
      <c r="C52" s="943">
        <v>20200279847</v>
      </c>
      <c r="D52" s="3" t="s">
        <v>2951</v>
      </c>
      <c r="E52" s="944" t="s">
        <v>2986</v>
      </c>
      <c r="F52" s="921">
        <v>286000</v>
      </c>
    </row>
    <row r="53" spans="1:6">
      <c r="A53" s="942">
        <v>44985</v>
      </c>
      <c r="B53" s="3" t="s">
        <v>2987</v>
      </c>
      <c r="C53" s="943">
        <v>20170147118</v>
      </c>
      <c r="D53" s="3" t="s">
        <v>2951</v>
      </c>
      <c r="E53" s="944" t="s">
        <v>2988</v>
      </c>
      <c r="F53" s="921">
        <v>500000</v>
      </c>
    </row>
    <row r="54" spans="1:6">
      <c r="A54" s="942"/>
      <c r="B54" s="3"/>
      <c r="C54" s="943"/>
      <c r="D54" s="3"/>
      <c r="E54" s="944"/>
      <c r="F54" s="936">
        <f>SUM(F24:F53)</f>
        <v>5815450</v>
      </c>
    </row>
    <row r="55" spans="1:6">
      <c r="A55" s="942"/>
      <c r="B55" s="3"/>
      <c r="C55" s="943"/>
      <c r="D55" s="3"/>
      <c r="E55" s="944"/>
      <c r="F55" s="921"/>
    </row>
    <row r="56" spans="1:6">
      <c r="A56" s="942">
        <v>44960</v>
      </c>
      <c r="B56" s="3" t="s">
        <v>2989</v>
      </c>
      <c r="C56" s="943">
        <v>2010003074</v>
      </c>
      <c r="D56" s="3" t="s">
        <v>2990</v>
      </c>
      <c r="E56" s="944" t="s">
        <v>2991</v>
      </c>
      <c r="F56" s="921">
        <v>150000</v>
      </c>
    </row>
    <row r="57" spans="1:6">
      <c r="A57" s="942">
        <v>44986</v>
      </c>
      <c r="B57" s="3" t="s">
        <v>2992</v>
      </c>
      <c r="C57" s="943" t="s">
        <v>2993</v>
      </c>
      <c r="D57" s="3" t="s">
        <v>2990</v>
      </c>
      <c r="E57" s="944" t="s">
        <v>2994</v>
      </c>
      <c r="F57" s="921">
        <v>500000</v>
      </c>
    </row>
    <row r="58" spans="1:6">
      <c r="A58" s="942"/>
      <c r="B58" s="3"/>
      <c r="C58" s="943"/>
      <c r="D58" s="3"/>
      <c r="E58" s="944"/>
      <c r="F58" s="936">
        <f>SUM(F56:F57)</f>
        <v>650000</v>
      </c>
    </row>
    <row r="59" spans="1:6">
      <c r="A59" s="942"/>
      <c r="B59" s="3"/>
      <c r="C59" s="943"/>
      <c r="D59" s="3"/>
      <c r="E59" s="944"/>
      <c r="F59" s="921"/>
    </row>
    <row r="60" spans="1:6">
      <c r="A60" s="942">
        <v>44811</v>
      </c>
      <c r="B60" s="3" t="s">
        <v>2995</v>
      </c>
      <c r="C60" s="943">
        <v>20190447439</v>
      </c>
      <c r="D60" s="3" t="s">
        <v>2996</v>
      </c>
      <c r="E60" s="944" t="s">
        <v>2997</v>
      </c>
      <c r="F60" s="921">
        <v>300000</v>
      </c>
    </row>
    <row r="61" spans="1:6">
      <c r="A61" s="942">
        <v>44934</v>
      </c>
      <c r="B61" s="3" t="s">
        <v>2998</v>
      </c>
      <c r="C61" s="943">
        <v>2012039862</v>
      </c>
      <c r="D61" s="3" t="s">
        <v>2996</v>
      </c>
      <c r="E61" s="944" t="s">
        <v>2999</v>
      </c>
      <c r="F61" s="921">
        <v>100000</v>
      </c>
    </row>
    <row r="62" spans="1:6">
      <c r="A62" s="942">
        <v>44853</v>
      </c>
      <c r="B62" s="3" t="s">
        <v>3000</v>
      </c>
      <c r="C62" s="943">
        <v>20210253881</v>
      </c>
      <c r="D62" s="3" t="s">
        <v>2996</v>
      </c>
      <c r="E62" s="944" t="s">
        <v>3001</v>
      </c>
      <c r="F62" s="921">
        <v>117500</v>
      </c>
    </row>
    <row r="63" spans="1:6">
      <c r="A63" s="942">
        <v>44903</v>
      </c>
      <c r="B63" s="3" t="s">
        <v>3002</v>
      </c>
      <c r="C63" s="943">
        <v>20140098433</v>
      </c>
      <c r="D63" s="3" t="s">
        <v>2996</v>
      </c>
      <c r="E63" s="944" t="s">
        <v>3003</v>
      </c>
      <c r="F63" s="921">
        <v>560000</v>
      </c>
    </row>
    <row r="64" spans="1:6">
      <c r="A64" s="942">
        <v>44981</v>
      </c>
      <c r="B64" s="3" t="s">
        <v>3004</v>
      </c>
      <c r="C64" s="943">
        <v>20190447659</v>
      </c>
      <c r="D64" s="3" t="s">
        <v>2996</v>
      </c>
      <c r="E64" s="944" t="s">
        <v>3005</v>
      </c>
      <c r="F64" s="921">
        <v>100400</v>
      </c>
    </row>
    <row r="65" spans="1:6">
      <c r="A65" s="942">
        <v>44929</v>
      </c>
      <c r="B65" s="3" t="s">
        <v>3006</v>
      </c>
      <c r="C65" s="943" t="s">
        <v>3007</v>
      </c>
      <c r="D65" s="3" t="s">
        <v>2996</v>
      </c>
      <c r="E65" s="944" t="s">
        <v>3008</v>
      </c>
      <c r="F65" s="921">
        <v>300000</v>
      </c>
    </row>
    <row r="66" spans="1:6">
      <c r="A66" s="942"/>
      <c r="B66" s="3"/>
      <c r="C66" s="943"/>
      <c r="D66" s="3"/>
      <c r="E66" s="944"/>
      <c r="F66" s="936">
        <f>SUM(F60:F65)</f>
        <v>1477900</v>
      </c>
    </row>
    <row r="67" spans="1:6">
      <c r="A67" s="942"/>
      <c r="B67" s="3"/>
      <c r="C67" s="943"/>
      <c r="D67" s="3"/>
      <c r="E67" s="944"/>
      <c r="F67" s="921"/>
    </row>
    <row r="68" spans="1:6">
      <c r="A68" s="942">
        <v>44909</v>
      </c>
      <c r="B68" s="3" t="s">
        <v>3009</v>
      </c>
      <c r="C68" s="943">
        <v>20140098433</v>
      </c>
      <c r="D68" s="3" t="s">
        <v>3010</v>
      </c>
      <c r="E68" s="944" t="s">
        <v>3011</v>
      </c>
      <c r="F68" s="921">
        <v>105406</v>
      </c>
    </row>
    <row r="69" spans="1:6">
      <c r="A69" s="942">
        <v>44935</v>
      </c>
      <c r="B69" s="3" t="s">
        <v>3012</v>
      </c>
      <c r="C69" s="943" t="s">
        <v>3013</v>
      </c>
      <c r="D69" s="3" t="s">
        <v>3010</v>
      </c>
      <c r="E69" s="944" t="s">
        <v>3014</v>
      </c>
      <c r="F69" s="921">
        <v>100000</v>
      </c>
    </row>
    <row r="70" spans="1:6">
      <c r="A70" s="942"/>
      <c r="B70" s="3"/>
      <c r="C70" s="943"/>
      <c r="D70" s="3"/>
      <c r="E70" s="944"/>
      <c r="F70" s="936">
        <f>SUM(F68:F69)</f>
        <v>205406</v>
      </c>
    </row>
    <row r="71" spans="1:6">
      <c r="A71" s="942"/>
      <c r="B71" s="3"/>
      <c r="C71" s="943"/>
      <c r="D71" s="3"/>
      <c r="E71" s="944"/>
      <c r="F71" s="921"/>
    </row>
    <row r="72" spans="1:6">
      <c r="A72" s="942">
        <v>44935</v>
      </c>
      <c r="B72" s="3" t="s">
        <v>3015</v>
      </c>
      <c r="C72" s="943" t="s">
        <v>3016</v>
      </c>
      <c r="D72" s="3" t="s">
        <v>3017</v>
      </c>
      <c r="E72" s="944" t="s">
        <v>3018</v>
      </c>
      <c r="F72" s="921">
        <v>300000</v>
      </c>
    </row>
    <row r="73" spans="1:6">
      <c r="A73" s="942">
        <v>44929</v>
      </c>
      <c r="B73" s="3" t="s">
        <v>3019</v>
      </c>
      <c r="C73" s="943" t="s">
        <v>3020</v>
      </c>
      <c r="D73" s="3" t="s">
        <v>3017</v>
      </c>
      <c r="E73" s="944" t="s">
        <v>3021</v>
      </c>
      <c r="F73" s="921">
        <v>300000</v>
      </c>
    </row>
    <row r="74" spans="1:6">
      <c r="A74" s="942">
        <v>44835</v>
      </c>
      <c r="B74" s="3" t="s">
        <v>3022</v>
      </c>
      <c r="C74" s="943" t="s">
        <v>3023</v>
      </c>
      <c r="D74" s="3" t="s">
        <v>3017</v>
      </c>
      <c r="E74" s="944" t="s">
        <v>3024</v>
      </c>
      <c r="F74" s="921">
        <v>466000</v>
      </c>
    </row>
    <row r="75" spans="1:6">
      <c r="A75" s="942"/>
      <c r="B75" s="3"/>
      <c r="C75" s="943"/>
      <c r="D75" s="3"/>
      <c r="E75" s="944"/>
      <c r="F75" s="936">
        <f>SUM(F72:F74)</f>
        <v>1066000</v>
      </c>
    </row>
    <row r="76" spans="1:6">
      <c r="A76" s="942"/>
      <c r="B76" s="3"/>
      <c r="C76" s="943"/>
      <c r="D76" s="3"/>
      <c r="E76" s="944"/>
      <c r="F76" s="921"/>
    </row>
    <row r="77" spans="1:6">
      <c r="A77" s="942"/>
      <c r="B77" s="3"/>
      <c r="C77" s="943"/>
      <c r="D77" s="3"/>
      <c r="E77" s="944"/>
      <c r="F77" s="921"/>
    </row>
    <row r="78" spans="1:6">
      <c r="A78" s="942">
        <v>44992</v>
      </c>
      <c r="B78" s="3" t="s">
        <v>3025</v>
      </c>
      <c r="C78" s="943" t="s">
        <v>3026</v>
      </c>
      <c r="D78" s="3" t="s">
        <v>3027</v>
      </c>
      <c r="E78" s="944" t="s">
        <v>3028</v>
      </c>
      <c r="F78" s="921">
        <v>500000</v>
      </c>
    </row>
    <row r="79" spans="1:6">
      <c r="A79" s="942">
        <v>44743</v>
      </c>
      <c r="B79" s="3" t="s">
        <v>3029</v>
      </c>
      <c r="C79" s="943" t="s">
        <v>3030</v>
      </c>
      <c r="D79" s="3" t="s">
        <v>3027</v>
      </c>
      <c r="E79" s="944" t="s">
        <v>3031</v>
      </c>
      <c r="F79" s="921">
        <v>200000</v>
      </c>
    </row>
    <row r="80" spans="1:6">
      <c r="A80" s="942"/>
      <c r="B80" s="3"/>
      <c r="C80" s="943"/>
      <c r="D80" s="3"/>
      <c r="E80" s="944"/>
      <c r="F80" s="936">
        <f>SUM(F78:F79)</f>
        <v>700000</v>
      </c>
    </row>
    <row r="81" spans="1:6" s="147" customFormat="1" ht="15.5">
      <c r="A81" s="558"/>
      <c r="B81" s="558" t="s">
        <v>34</v>
      </c>
      <c r="C81" s="934"/>
      <c r="D81" s="558"/>
      <c r="E81" s="935"/>
      <c r="F81" s="947">
        <f>F80+F75+F70+F66+F58+F54+F21+F19+F14+F4+F2</f>
        <v>15720256</v>
      </c>
    </row>
    <row r="82" spans="1:6">
      <c r="A82" s="3"/>
      <c r="B82" s="3"/>
      <c r="C82" s="943"/>
      <c r="D82" s="3"/>
      <c r="E82" s="944"/>
      <c r="F82" s="921"/>
    </row>
    <row r="83" spans="1:6">
      <c r="A83" s="3"/>
      <c r="B83" s="3"/>
      <c r="C83" s="943"/>
      <c r="D83" s="3"/>
      <c r="E83" s="944"/>
      <c r="F83" s="9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8" workbookViewId="0">
      <selection activeCell="C46" sqref="C46"/>
    </sheetView>
  </sheetViews>
  <sheetFormatPr defaultRowHeight="14.5"/>
  <cols>
    <col min="1" max="1" width="36" bestFit="1" customWidth="1"/>
    <col min="2" max="2" width="31.26953125" bestFit="1" customWidth="1"/>
    <col min="3" max="3" width="45" bestFit="1" customWidth="1"/>
  </cols>
  <sheetData>
    <row r="1" spans="1:3" ht="15" thickBot="1"/>
    <row r="2" spans="1:3" ht="59.5" customHeight="1">
      <c r="A2" s="1123"/>
      <c r="B2" s="1124" t="s">
        <v>3062</v>
      </c>
      <c r="C2" s="1124" t="s">
        <v>3063</v>
      </c>
    </row>
    <row r="3" spans="1:3" ht="15.5" thickBot="1">
      <c r="A3" s="1125" t="s">
        <v>3061</v>
      </c>
      <c r="B3" s="1126"/>
      <c r="C3" s="1126"/>
    </row>
    <row r="4" spans="1:3" ht="16" thickBot="1">
      <c r="A4" s="1127" t="s">
        <v>318</v>
      </c>
      <c r="B4" s="1128">
        <v>893310744</v>
      </c>
      <c r="C4" s="1129">
        <v>0.28999999999999998</v>
      </c>
    </row>
    <row r="5" spans="1:3" ht="16" thickBot="1">
      <c r="A5" s="1127" t="s">
        <v>319</v>
      </c>
      <c r="B5" s="1128">
        <v>181502589</v>
      </c>
      <c r="C5" s="1129">
        <v>0.09</v>
      </c>
    </row>
    <row r="6" spans="1:3" ht="16" thickBot="1">
      <c r="A6" s="1127" t="s">
        <v>322</v>
      </c>
      <c r="B6" s="1128">
        <v>294629994</v>
      </c>
      <c r="C6" s="1129">
        <v>0.32</v>
      </c>
    </row>
    <row r="7" spans="1:3" ht="16" thickBot="1">
      <c r="A7" s="1127" t="s">
        <v>323</v>
      </c>
      <c r="B7" s="1128">
        <v>31417476</v>
      </c>
      <c r="C7" s="1129">
        <v>7.0000000000000007E-2</v>
      </c>
    </row>
    <row r="8" spans="1:3" ht="16" thickBot="1">
      <c r="A8" s="1127" t="s">
        <v>325</v>
      </c>
      <c r="B8" s="1128">
        <v>104176975</v>
      </c>
      <c r="C8" s="1129">
        <v>0.11</v>
      </c>
    </row>
    <row r="9" spans="1:3" ht="16" thickBot="1">
      <c r="A9" s="1127" t="s">
        <v>328</v>
      </c>
      <c r="B9" s="1128">
        <v>74850757</v>
      </c>
      <c r="C9" s="1129">
        <v>0.12</v>
      </c>
    </row>
    <row r="10" spans="1:3" ht="15.5" thickBot="1">
      <c r="A10" s="1130" t="s">
        <v>34</v>
      </c>
      <c r="B10" s="1131">
        <v>1579888536</v>
      </c>
      <c r="C10" s="1132">
        <v>0.37</v>
      </c>
    </row>
    <row r="30" spans="1:3" ht="15" thickBot="1"/>
    <row r="31" spans="1:3" ht="18">
      <c r="A31" s="1133"/>
      <c r="B31" s="1136"/>
      <c r="C31" s="1121" t="s">
        <v>3065</v>
      </c>
    </row>
    <row r="32" spans="1:3" ht="15">
      <c r="A32" s="1134" t="s">
        <v>3061</v>
      </c>
      <c r="B32" s="1137" t="s">
        <v>3064</v>
      </c>
      <c r="C32" s="1137" t="s">
        <v>3066</v>
      </c>
    </row>
    <row r="33" spans="1:3" ht="15.5" thickBot="1">
      <c r="A33" s="1135"/>
      <c r="B33" s="1138" t="s">
        <v>691</v>
      </c>
      <c r="C33" s="1139"/>
    </row>
    <row r="34" spans="1:3" ht="16" thickBot="1">
      <c r="A34" s="102" t="s">
        <v>318</v>
      </c>
      <c r="B34" s="1140">
        <v>2735071152</v>
      </c>
      <c r="C34" s="1122">
        <v>0.89</v>
      </c>
    </row>
    <row r="35" spans="1:3" ht="16" thickBot="1">
      <c r="A35" s="102" t="s">
        <v>319</v>
      </c>
      <c r="B35" s="1141">
        <v>430791481</v>
      </c>
      <c r="C35" s="1122">
        <v>0.21</v>
      </c>
    </row>
    <row r="36" spans="1:3" ht="15.5">
      <c r="A36" s="107" t="s">
        <v>3067</v>
      </c>
      <c r="B36" s="1142"/>
      <c r="C36" s="1142"/>
    </row>
    <row r="37" spans="1:3" ht="16" thickBot="1">
      <c r="A37" s="102" t="s">
        <v>699</v>
      </c>
      <c r="B37" s="1141">
        <v>598629994</v>
      </c>
      <c r="C37" s="1122">
        <v>0.66</v>
      </c>
    </row>
    <row r="38" spans="1:3" ht="16" thickBot="1">
      <c r="A38" s="102" t="s">
        <v>323</v>
      </c>
      <c r="B38" s="1141">
        <v>223799147</v>
      </c>
      <c r="C38" s="1122">
        <v>0.4</v>
      </c>
    </row>
    <row r="39" spans="1:3" ht="16" thickBot="1">
      <c r="A39" s="102" t="s">
        <v>325</v>
      </c>
      <c r="B39" s="1141">
        <v>158240221</v>
      </c>
      <c r="C39" s="1122">
        <v>0.16</v>
      </c>
    </row>
    <row r="40" spans="1:3" ht="16" thickBot="1">
      <c r="A40" s="102" t="s">
        <v>328</v>
      </c>
      <c r="B40" s="1141">
        <v>136855479</v>
      </c>
      <c r="C40" s="1122">
        <v>0.23</v>
      </c>
    </row>
    <row r="41" spans="1:3" ht="15.5" thickBot="1">
      <c r="A41" s="116" t="s">
        <v>34</v>
      </c>
      <c r="B41" s="1143">
        <v>4283387474</v>
      </c>
      <c r="C41" s="1144">
        <v>0.53</v>
      </c>
    </row>
    <row r="43" spans="1:3" ht="15.5">
      <c r="B43" s="1145">
        <v>8118458147</v>
      </c>
      <c r="C43">
        <f>B41/B43</f>
        <v>0.52761095720901552</v>
      </c>
    </row>
  </sheetData>
  <mergeCells count="2">
    <mergeCell ref="B2:B3"/>
    <mergeCell ref="C2:C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59"/>
  <sheetViews>
    <sheetView topLeftCell="A55" workbookViewId="0">
      <selection activeCell="D59" sqref="D59"/>
    </sheetView>
  </sheetViews>
  <sheetFormatPr defaultColWidth="9.1796875" defaultRowHeight="15.5"/>
  <cols>
    <col min="1" max="1" width="18.81640625" style="2" bestFit="1" customWidth="1"/>
    <col min="2" max="2" width="18.81640625" style="2" customWidth="1"/>
    <col min="3" max="3" width="19.7265625" style="2" bestFit="1" customWidth="1"/>
    <col min="4" max="4" width="15.26953125" style="18" bestFit="1" customWidth="1"/>
    <col min="5" max="5" width="21.81640625" style="2" bestFit="1" customWidth="1"/>
    <col min="6" max="6" width="16.26953125" style="2" customWidth="1"/>
    <col min="7" max="16384" width="9.1796875" style="2"/>
  </cols>
  <sheetData>
    <row r="2" spans="1:6">
      <c r="A2" s="626" t="s">
        <v>279</v>
      </c>
      <c r="B2" s="626" t="s">
        <v>2483</v>
      </c>
      <c r="C2" s="627" t="s">
        <v>280</v>
      </c>
      <c r="D2" s="652" t="s">
        <v>281</v>
      </c>
      <c r="E2" s="627" t="s">
        <v>282</v>
      </c>
      <c r="F2" s="627" t="s">
        <v>283</v>
      </c>
    </row>
    <row r="3" spans="1:6">
      <c r="A3" s="604" t="s">
        <v>896</v>
      </c>
      <c r="B3" s="604" t="s">
        <v>2481</v>
      </c>
      <c r="C3" s="605">
        <v>44791</v>
      </c>
      <c r="D3" s="600">
        <v>500000</v>
      </c>
      <c r="E3" s="505">
        <v>0</v>
      </c>
      <c r="F3" s="602">
        <f>D3-E3</f>
        <v>500000</v>
      </c>
    </row>
    <row r="4" spans="1:6">
      <c r="A4" s="604" t="s">
        <v>909</v>
      </c>
      <c r="B4" s="604" t="s">
        <v>2482</v>
      </c>
      <c r="C4" s="605">
        <v>44803</v>
      </c>
      <c r="D4" s="600">
        <v>500000</v>
      </c>
      <c r="E4" s="505">
        <v>0</v>
      </c>
      <c r="F4" s="602">
        <f>D4-E4</f>
        <v>500000</v>
      </c>
    </row>
    <row r="5" spans="1:6">
      <c r="A5" s="604" t="s">
        <v>910</v>
      </c>
      <c r="B5" s="604" t="s">
        <v>2482</v>
      </c>
      <c r="C5" s="605">
        <v>44803</v>
      </c>
      <c r="D5" s="600">
        <v>500000</v>
      </c>
      <c r="E5" s="505">
        <v>0</v>
      </c>
      <c r="F5" s="602">
        <f>D5-E5</f>
        <v>500000</v>
      </c>
    </row>
    <row r="6" spans="1:6">
      <c r="A6" s="604" t="s">
        <v>894</v>
      </c>
      <c r="B6" s="604" t="s">
        <v>2480</v>
      </c>
      <c r="C6" s="605">
        <v>44790</v>
      </c>
      <c r="D6" s="600">
        <v>450000</v>
      </c>
      <c r="E6" s="505">
        <v>0</v>
      </c>
      <c r="F6" s="602">
        <f t="shared" ref="F6:F17" si="0">D6-E6</f>
        <v>450000</v>
      </c>
    </row>
    <row r="7" spans="1:6">
      <c r="A7" s="604" t="s">
        <v>895</v>
      </c>
      <c r="B7" s="604" t="s">
        <v>2480</v>
      </c>
      <c r="C7" s="605">
        <v>44790</v>
      </c>
      <c r="D7" s="600">
        <v>500000</v>
      </c>
      <c r="E7" s="505">
        <v>0</v>
      </c>
      <c r="F7" s="602">
        <f t="shared" si="0"/>
        <v>500000</v>
      </c>
    </row>
    <row r="8" spans="1:6">
      <c r="A8" s="604" t="s">
        <v>898</v>
      </c>
      <c r="B8" s="604" t="s">
        <v>2480</v>
      </c>
      <c r="C8" s="605">
        <v>44790</v>
      </c>
      <c r="D8" s="600">
        <v>500000</v>
      </c>
      <c r="E8" s="505">
        <v>0</v>
      </c>
      <c r="F8" s="602">
        <f t="shared" si="0"/>
        <v>500000</v>
      </c>
    </row>
    <row r="9" spans="1:6">
      <c r="A9" s="604" t="s">
        <v>900</v>
      </c>
      <c r="B9" s="604" t="s">
        <v>2480</v>
      </c>
      <c r="C9" s="605">
        <v>44790</v>
      </c>
      <c r="D9" s="600">
        <v>450000</v>
      </c>
      <c r="E9" s="505">
        <v>0</v>
      </c>
      <c r="F9" s="602">
        <f t="shared" si="0"/>
        <v>450000</v>
      </c>
    </row>
    <row r="10" spans="1:6">
      <c r="A10" s="604" t="s">
        <v>904</v>
      </c>
      <c r="B10" s="604" t="s">
        <v>2480</v>
      </c>
      <c r="C10" s="605">
        <v>44791</v>
      </c>
      <c r="D10" s="600">
        <v>250000</v>
      </c>
      <c r="E10" s="505">
        <v>0</v>
      </c>
      <c r="F10" s="602">
        <f t="shared" si="0"/>
        <v>250000</v>
      </c>
    </row>
    <row r="11" spans="1:6">
      <c r="A11" s="604" t="s">
        <v>905</v>
      </c>
      <c r="B11" s="604" t="s">
        <v>2480</v>
      </c>
      <c r="C11" s="605">
        <v>44810</v>
      </c>
      <c r="D11" s="600">
        <v>350000</v>
      </c>
      <c r="E11" s="505">
        <v>0</v>
      </c>
      <c r="F11" s="602">
        <f t="shared" si="0"/>
        <v>350000</v>
      </c>
    </row>
    <row r="12" spans="1:6">
      <c r="A12" s="604" t="s">
        <v>905</v>
      </c>
      <c r="B12" s="604" t="s">
        <v>2480</v>
      </c>
      <c r="C12" s="605">
        <v>44810</v>
      </c>
      <c r="D12" s="600">
        <v>494100</v>
      </c>
      <c r="E12" s="505">
        <v>0</v>
      </c>
      <c r="F12" s="602">
        <f t="shared" si="0"/>
        <v>494100</v>
      </c>
    </row>
    <row r="13" spans="1:6">
      <c r="A13" s="604" t="s">
        <v>905</v>
      </c>
      <c r="B13" s="604" t="s">
        <v>2480</v>
      </c>
      <c r="C13" s="605">
        <v>44830</v>
      </c>
      <c r="D13" s="600">
        <v>350000</v>
      </c>
      <c r="E13" s="505">
        <v>0</v>
      </c>
      <c r="F13" s="602">
        <f t="shared" si="0"/>
        <v>350000</v>
      </c>
    </row>
    <row r="14" spans="1:6">
      <c r="A14" s="604" t="s">
        <v>907</v>
      </c>
      <c r="B14" s="604" t="s">
        <v>2480</v>
      </c>
      <c r="C14" s="605">
        <v>44810</v>
      </c>
      <c r="D14" s="600">
        <v>56000</v>
      </c>
      <c r="E14" s="505">
        <v>0</v>
      </c>
      <c r="F14" s="602">
        <f t="shared" si="0"/>
        <v>56000</v>
      </c>
    </row>
    <row r="15" spans="1:6">
      <c r="A15" s="604" t="s">
        <v>907</v>
      </c>
      <c r="B15" s="604" t="s">
        <v>2480</v>
      </c>
      <c r="C15" s="605">
        <v>44830</v>
      </c>
      <c r="D15" s="600">
        <v>32000</v>
      </c>
      <c r="E15" s="505">
        <v>0</v>
      </c>
      <c r="F15" s="602">
        <f t="shared" si="0"/>
        <v>32000</v>
      </c>
    </row>
    <row r="16" spans="1:6">
      <c r="A16" s="604" t="s">
        <v>908</v>
      </c>
      <c r="B16" s="604" t="s">
        <v>2480</v>
      </c>
      <c r="C16" s="605">
        <v>44810</v>
      </c>
      <c r="D16" s="600">
        <f>29400+236.21</f>
        <v>29636.21</v>
      </c>
      <c r="E16" s="505">
        <v>0</v>
      </c>
      <c r="F16" s="602">
        <f t="shared" si="0"/>
        <v>29636.21</v>
      </c>
    </row>
    <row r="17" spans="1:8">
      <c r="A17" s="604" t="s">
        <v>914</v>
      </c>
      <c r="B17" s="604" t="s">
        <v>2480</v>
      </c>
      <c r="C17" s="605">
        <v>44790</v>
      </c>
      <c r="D17" s="600">
        <v>75000</v>
      </c>
      <c r="E17" s="505">
        <v>0</v>
      </c>
      <c r="F17" s="602">
        <f t="shared" si="0"/>
        <v>75000</v>
      </c>
    </row>
    <row r="18" spans="1:8">
      <c r="A18" s="628" t="s">
        <v>34</v>
      </c>
      <c r="B18" s="628"/>
      <c r="C18" s="629"/>
      <c r="D18" s="653">
        <f>SUM(D3:D17)</f>
        <v>5036736.21</v>
      </c>
      <c r="E18" s="630">
        <f t="shared" ref="E18:F18" si="1">SUM(E3:E17)</f>
        <v>0</v>
      </c>
      <c r="F18" s="630">
        <f t="shared" si="1"/>
        <v>5036736.21</v>
      </c>
    </row>
    <row r="21" spans="1:8" ht="30.5" thickBot="1">
      <c r="A21" s="60" t="s">
        <v>278</v>
      </c>
      <c r="B21" s="546"/>
      <c r="C21" s="631"/>
      <c r="E21" s="632"/>
      <c r="F21" s="546"/>
      <c r="G21" s="633"/>
      <c r="H21" s="18"/>
    </row>
    <row r="22" spans="1:8" s="494" customFormat="1" ht="31.5" thickBot="1">
      <c r="A22" s="22" t="s">
        <v>279</v>
      </c>
      <c r="B22" s="634" t="s">
        <v>280</v>
      </c>
      <c r="C22" s="634" t="s">
        <v>281</v>
      </c>
      <c r="D22" s="654" t="s">
        <v>282</v>
      </c>
      <c r="E22" s="635" t="s">
        <v>283</v>
      </c>
      <c r="F22" s="636"/>
    </row>
    <row r="23" spans="1:8" ht="16" thickBot="1">
      <c r="A23" s="637"/>
      <c r="B23" s="638"/>
      <c r="C23" s="639" t="s">
        <v>284</v>
      </c>
      <c r="D23" s="655" t="s">
        <v>285</v>
      </c>
      <c r="E23" s="640" t="s">
        <v>286</v>
      </c>
      <c r="F23" s="641"/>
      <c r="G23" s="494"/>
    </row>
    <row r="24" spans="1:8" s="644" customFormat="1">
      <c r="A24" s="25" t="s">
        <v>894</v>
      </c>
      <c r="B24" s="26">
        <v>44790</v>
      </c>
      <c r="C24" s="27">
        <v>450000</v>
      </c>
      <c r="D24" s="482">
        <v>0</v>
      </c>
      <c r="E24" s="27">
        <f t="shared" ref="E24:E38" si="2">C24-D24</f>
        <v>450000</v>
      </c>
      <c r="F24" s="642"/>
      <c r="G24" s="643"/>
    </row>
    <row r="25" spans="1:8" s="644" customFormat="1">
      <c r="A25" s="25" t="s">
        <v>895</v>
      </c>
      <c r="B25" s="26">
        <v>44790</v>
      </c>
      <c r="C25" s="27">
        <v>500000</v>
      </c>
      <c r="D25" s="482">
        <v>0</v>
      </c>
      <c r="E25" s="27">
        <f t="shared" si="2"/>
        <v>500000</v>
      </c>
      <c r="F25" s="642"/>
      <c r="G25" s="643"/>
    </row>
    <row r="26" spans="1:8" s="644" customFormat="1">
      <c r="A26" s="25" t="s">
        <v>896</v>
      </c>
      <c r="B26" s="26">
        <v>44791</v>
      </c>
      <c r="C26" s="27">
        <v>500000</v>
      </c>
      <c r="D26" s="482">
        <v>0</v>
      </c>
      <c r="E26" s="27">
        <f t="shared" si="2"/>
        <v>500000</v>
      </c>
      <c r="F26" s="642"/>
      <c r="G26" s="643"/>
    </row>
    <row r="27" spans="1:8" s="644" customFormat="1">
      <c r="A27" s="25" t="s">
        <v>898</v>
      </c>
      <c r="B27" s="26">
        <v>44790</v>
      </c>
      <c r="C27" s="27">
        <v>500000</v>
      </c>
      <c r="D27" s="482">
        <v>0</v>
      </c>
      <c r="E27" s="27">
        <f t="shared" si="2"/>
        <v>500000</v>
      </c>
      <c r="F27" s="642"/>
      <c r="G27" s="643"/>
    </row>
    <row r="28" spans="1:8" s="644" customFormat="1">
      <c r="A28" s="25" t="s">
        <v>900</v>
      </c>
      <c r="B28" s="26">
        <v>44790</v>
      </c>
      <c r="C28" s="27">
        <v>450000</v>
      </c>
      <c r="D28" s="482">
        <v>0</v>
      </c>
      <c r="E28" s="27">
        <f t="shared" si="2"/>
        <v>450000</v>
      </c>
      <c r="F28" s="642"/>
      <c r="G28" s="643"/>
    </row>
    <row r="29" spans="1:8" s="644" customFormat="1">
      <c r="A29" s="25" t="s">
        <v>904</v>
      </c>
      <c r="B29" s="26">
        <v>44791</v>
      </c>
      <c r="C29" s="27">
        <v>250000</v>
      </c>
      <c r="D29" s="482">
        <v>0</v>
      </c>
      <c r="E29" s="27">
        <f t="shared" si="2"/>
        <v>250000</v>
      </c>
      <c r="F29" s="642"/>
      <c r="G29" s="643"/>
    </row>
    <row r="30" spans="1:8" s="644" customFormat="1">
      <c r="A30" s="25" t="s">
        <v>905</v>
      </c>
      <c r="B30" s="26">
        <v>44810</v>
      </c>
      <c r="C30" s="27">
        <v>350000</v>
      </c>
      <c r="D30" s="482">
        <v>0</v>
      </c>
      <c r="E30" s="27">
        <f t="shared" si="2"/>
        <v>350000</v>
      </c>
      <c r="F30" s="642"/>
      <c r="G30" s="643"/>
    </row>
    <row r="31" spans="1:8" s="644" customFormat="1">
      <c r="A31" s="25" t="s">
        <v>905</v>
      </c>
      <c r="B31" s="26">
        <v>44810</v>
      </c>
      <c r="C31" s="27">
        <v>494100</v>
      </c>
      <c r="D31" s="482">
        <v>0</v>
      </c>
      <c r="E31" s="27">
        <f t="shared" si="2"/>
        <v>494100</v>
      </c>
      <c r="F31" s="642"/>
      <c r="G31" s="643"/>
    </row>
    <row r="32" spans="1:8" s="644" customFormat="1">
      <c r="A32" s="25" t="s">
        <v>905</v>
      </c>
      <c r="B32" s="26">
        <v>44830</v>
      </c>
      <c r="C32" s="27">
        <v>350000</v>
      </c>
      <c r="D32" s="482">
        <v>0</v>
      </c>
      <c r="E32" s="27">
        <f t="shared" si="2"/>
        <v>350000</v>
      </c>
      <c r="F32" s="642"/>
      <c r="G32" s="643"/>
    </row>
    <row r="33" spans="1:7" s="644" customFormat="1">
      <c r="A33" s="25" t="s">
        <v>907</v>
      </c>
      <c r="B33" s="26">
        <v>44810</v>
      </c>
      <c r="C33" s="27">
        <v>56000</v>
      </c>
      <c r="D33" s="482">
        <v>0</v>
      </c>
      <c r="E33" s="27">
        <f t="shared" si="2"/>
        <v>56000</v>
      </c>
      <c r="F33" s="642"/>
      <c r="G33" s="645"/>
    </row>
    <row r="34" spans="1:7" s="644" customFormat="1">
      <c r="A34" s="25" t="s">
        <v>907</v>
      </c>
      <c r="B34" s="26">
        <v>44830</v>
      </c>
      <c r="C34" s="27">
        <v>32000</v>
      </c>
      <c r="D34" s="482">
        <v>0</v>
      </c>
      <c r="E34" s="27">
        <f t="shared" si="2"/>
        <v>32000</v>
      </c>
      <c r="F34" s="642"/>
      <c r="G34" s="643"/>
    </row>
    <row r="35" spans="1:7" s="644" customFormat="1" ht="31">
      <c r="A35" s="25" t="s">
        <v>908</v>
      </c>
      <c r="B35" s="26">
        <v>44810</v>
      </c>
      <c r="C35" s="27">
        <f>29400+236.21</f>
        <v>29636.21</v>
      </c>
      <c r="D35" s="482">
        <v>0</v>
      </c>
      <c r="E35" s="27">
        <f t="shared" si="2"/>
        <v>29636.21</v>
      </c>
      <c r="F35" s="642"/>
      <c r="G35" s="643"/>
    </row>
    <row r="36" spans="1:7" s="644" customFormat="1">
      <c r="A36" s="25" t="s">
        <v>909</v>
      </c>
      <c r="B36" s="26">
        <v>44803</v>
      </c>
      <c r="C36" s="27">
        <v>500000</v>
      </c>
      <c r="D36" s="482">
        <v>0</v>
      </c>
      <c r="E36" s="27">
        <f t="shared" si="2"/>
        <v>500000</v>
      </c>
      <c r="F36" s="642"/>
      <c r="G36" s="643"/>
    </row>
    <row r="37" spans="1:7" s="644" customFormat="1">
      <c r="A37" s="25" t="s">
        <v>910</v>
      </c>
      <c r="B37" s="26">
        <v>44803</v>
      </c>
      <c r="C37" s="27">
        <v>500000</v>
      </c>
      <c r="D37" s="482">
        <v>0</v>
      </c>
      <c r="E37" s="27">
        <f t="shared" si="2"/>
        <v>500000</v>
      </c>
      <c r="F37" s="642"/>
      <c r="G37" s="643"/>
    </row>
    <row r="38" spans="1:7" s="644" customFormat="1">
      <c r="A38" s="25" t="s">
        <v>914</v>
      </c>
      <c r="B38" s="26">
        <v>44790</v>
      </c>
      <c r="C38" s="27">
        <v>75000</v>
      </c>
      <c r="D38" s="482">
        <v>0</v>
      </c>
      <c r="E38" s="27">
        <f t="shared" si="2"/>
        <v>75000</v>
      </c>
      <c r="F38" s="642"/>
      <c r="G38" s="643"/>
    </row>
    <row r="39" spans="1:7" s="492" customFormat="1" ht="15">
      <c r="A39" s="229" t="s">
        <v>34</v>
      </c>
      <c r="B39" s="646"/>
      <c r="C39" s="647">
        <f>SUM(C24:C38)</f>
        <v>5036736.21</v>
      </c>
      <c r="D39" s="656">
        <f>SUM(D24:D38)</f>
        <v>0</v>
      </c>
      <c r="E39" s="648">
        <f>SUM(E24:E38)</f>
        <v>5036736.21</v>
      </c>
      <c r="F39" s="649"/>
      <c r="G39" s="650"/>
    </row>
    <row r="41" spans="1:7">
      <c r="A41" s="2" t="s">
        <v>2574</v>
      </c>
    </row>
    <row r="42" spans="1:7">
      <c r="A42" s="626" t="s">
        <v>279</v>
      </c>
      <c r="B42" s="626" t="s">
        <v>2483</v>
      </c>
      <c r="C42" s="627" t="s">
        <v>280</v>
      </c>
      <c r="D42" s="652" t="s">
        <v>281</v>
      </c>
      <c r="E42" s="627" t="s">
        <v>282</v>
      </c>
      <c r="F42" s="627" t="s">
        <v>283</v>
      </c>
    </row>
    <row r="43" spans="1:7">
      <c r="A43" s="651" t="s">
        <v>2554</v>
      </c>
      <c r="B43" s="651" t="s">
        <v>2555</v>
      </c>
      <c r="C43" s="651"/>
      <c r="D43" s="203">
        <v>300000</v>
      </c>
      <c r="E43" s="203">
        <v>0</v>
      </c>
      <c r="F43" s="657">
        <f>D43-E43</f>
        <v>300000</v>
      </c>
    </row>
    <row r="44" spans="1:7">
      <c r="A44" s="651" t="s">
        <v>2556</v>
      </c>
      <c r="B44" s="651" t="s">
        <v>2557</v>
      </c>
      <c r="C44" s="651"/>
      <c r="D44" s="203">
        <v>300000</v>
      </c>
      <c r="E44" s="203">
        <v>0</v>
      </c>
      <c r="F44" s="657">
        <f t="shared" ref="F44:F56" si="3">D44-E44</f>
        <v>300000</v>
      </c>
    </row>
    <row r="45" spans="1:7">
      <c r="A45" s="651" t="s">
        <v>2559</v>
      </c>
      <c r="B45" s="651" t="s">
        <v>2558</v>
      </c>
      <c r="C45" s="651"/>
      <c r="D45" s="203">
        <v>400000</v>
      </c>
      <c r="E45" s="203">
        <v>0</v>
      </c>
      <c r="F45" s="657">
        <f t="shared" si="3"/>
        <v>400000</v>
      </c>
    </row>
    <row r="46" spans="1:7">
      <c r="A46" s="651" t="s">
        <v>2560</v>
      </c>
      <c r="B46" s="651" t="s">
        <v>2558</v>
      </c>
      <c r="C46" s="651"/>
      <c r="D46" s="203">
        <v>519000</v>
      </c>
      <c r="E46" s="203">
        <v>0</v>
      </c>
      <c r="F46" s="657">
        <f t="shared" si="3"/>
        <v>519000</v>
      </c>
    </row>
    <row r="47" spans="1:7">
      <c r="A47" s="651" t="s">
        <v>903</v>
      </c>
      <c r="B47" s="651" t="s">
        <v>2558</v>
      </c>
      <c r="C47" s="651"/>
      <c r="D47" s="203">
        <v>300000</v>
      </c>
      <c r="E47" s="203">
        <v>0</v>
      </c>
      <c r="F47" s="657">
        <f t="shared" si="3"/>
        <v>300000</v>
      </c>
    </row>
    <row r="48" spans="1:7">
      <c r="A48" s="651" t="s">
        <v>2561</v>
      </c>
      <c r="B48" s="651" t="s">
        <v>2562</v>
      </c>
      <c r="C48" s="651"/>
      <c r="D48" s="203">
        <v>400000</v>
      </c>
      <c r="E48" s="203">
        <v>0</v>
      </c>
      <c r="F48" s="657">
        <f t="shared" si="3"/>
        <v>400000</v>
      </c>
    </row>
    <row r="49" spans="1:6">
      <c r="A49" s="651" t="s">
        <v>2563</v>
      </c>
      <c r="B49" s="651" t="s">
        <v>2564</v>
      </c>
      <c r="C49" s="651"/>
      <c r="D49" s="203">
        <v>300000</v>
      </c>
      <c r="E49" s="203">
        <v>0</v>
      </c>
      <c r="F49" s="657">
        <f t="shared" si="3"/>
        <v>300000</v>
      </c>
    </row>
    <row r="50" spans="1:6">
      <c r="A50" s="651" t="s">
        <v>2565</v>
      </c>
      <c r="B50" s="651" t="s">
        <v>2566</v>
      </c>
      <c r="C50" s="651"/>
      <c r="D50" s="203">
        <v>200000</v>
      </c>
      <c r="E50" s="203">
        <v>0</v>
      </c>
      <c r="F50" s="657">
        <f t="shared" si="3"/>
        <v>200000</v>
      </c>
    </row>
    <row r="51" spans="1:6">
      <c r="A51" s="651" t="s">
        <v>2567</v>
      </c>
      <c r="B51" s="651" t="s">
        <v>2568</v>
      </c>
      <c r="C51" s="651"/>
      <c r="D51" s="203">
        <v>200000</v>
      </c>
      <c r="E51" s="203">
        <v>0</v>
      </c>
      <c r="F51" s="657">
        <f t="shared" si="3"/>
        <v>200000</v>
      </c>
    </row>
    <row r="52" spans="1:6">
      <c r="A52" s="651" t="s">
        <v>2569</v>
      </c>
      <c r="B52" s="651" t="s">
        <v>2568</v>
      </c>
      <c r="C52" s="651"/>
      <c r="D52" s="203">
        <v>50000</v>
      </c>
      <c r="E52" s="203">
        <v>0</v>
      </c>
      <c r="F52" s="657">
        <f t="shared" si="3"/>
        <v>50000</v>
      </c>
    </row>
    <row r="53" spans="1:6">
      <c r="A53" s="651" t="s">
        <v>2570</v>
      </c>
      <c r="B53" s="651" t="s">
        <v>2568</v>
      </c>
      <c r="C53" s="651"/>
      <c r="D53" s="203">
        <v>100000</v>
      </c>
      <c r="E53" s="203">
        <v>0</v>
      </c>
      <c r="F53" s="657">
        <f t="shared" si="3"/>
        <v>100000</v>
      </c>
    </row>
    <row r="54" spans="1:6">
      <c r="A54" s="651" t="s">
        <v>2571</v>
      </c>
      <c r="B54" s="651" t="s">
        <v>2568</v>
      </c>
      <c r="C54" s="651"/>
      <c r="D54" s="203">
        <v>150000</v>
      </c>
      <c r="E54" s="203">
        <v>0</v>
      </c>
      <c r="F54" s="657">
        <f t="shared" si="3"/>
        <v>150000</v>
      </c>
    </row>
    <row r="55" spans="1:6">
      <c r="A55" s="651" t="s">
        <v>2572</v>
      </c>
      <c r="B55" s="651" t="s">
        <v>2568</v>
      </c>
      <c r="C55" s="651"/>
      <c r="D55" s="203">
        <v>350000</v>
      </c>
      <c r="E55" s="203">
        <v>0</v>
      </c>
      <c r="F55" s="657">
        <f t="shared" si="3"/>
        <v>350000</v>
      </c>
    </row>
    <row r="56" spans="1:6">
      <c r="A56" s="651" t="s">
        <v>2573</v>
      </c>
      <c r="B56" s="651" t="s">
        <v>2568</v>
      </c>
      <c r="C56" s="651"/>
      <c r="D56" s="203">
        <v>300000</v>
      </c>
      <c r="E56" s="203">
        <v>0</v>
      </c>
      <c r="F56" s="657">
        <f t="shared" si="3"/>
        <v>300000</v>
      </c>
    </row>
    <row r="57" spans="1:6">
      <c r="A57" s="651"/>
      <c r="B57" s="651"/>
      <c r="C57" s="651"/>
      <c r="D57" s="203"/>
      <c r="E57" s="651"/>
      <c r="F57" s="651"/>
    </row>
    <row r="58" spans="1:6">
      <c r="A58" s="651"/>
      <c r="B58" s="651"/>
      <c r="C58" s="651"/>
      <c r="D58" s="203"/>
      <c r="E58" s="651"/>
      <c r="F58" s="651"/>
    </row>
    <row r="59" spans="1:6">
      <c r="A59" s="628" t="s">
        <v>34</v>
      </c>
      <c r="B59" s="651"/>
      <c r="C59" s="651"/>
      <c r="D59" s="203">
        <f>SUM(D43:D58)</f>
        <v>3869000</v>
      </c>
      <c r="E59" s="203">
        <f t="shared" ref="E59:F59" si="4">SUM(E43:E58)</f>
        <v>0</v>
      </c>
      <c r="F59" s="203">
        <f t="shared" si="4"/>
        <v>3869000</v>
      </c>
    </row>
  </sheetData>
  <sortState ref="A3:F19">
    <sortCondition ref="B3:B19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5"/>
  <sheetViews>
    <sheetView workbookViewId="0">
      <selection activeCell="H1" sqref="H1"/>
    </sheetView>
  </sheetViews>
  <sheetFormatPr defaultColWidth="8.7265625" defaultRowHeight="14"/>
  <cols>
    <col min="1" max="1" width="32.26953125" style="14" customWidth="1"/>
    <col min="2" max="2" width="24.7265625" style="702" customWidth="1"/>
    <col min="3" max="3" width="22.7265625" style="702" customWidth="1"/>
    <col min="4" max="4" width="17.1796875" style="702" customWidth="1"/>
    <col min="5" max="5" width="16.81640625" style="702" bestFit="1" customWidth="1"/>
    <col min="6" max="6" width="17.7265625" style="702" customWidth="1"/>
    <col min="7" max="7" width="16.81640625" style="702" bestFit="1" customWidth="1"/>
    <col min="8" max="8" width="18.7265625" style="702" bestFit="1" customWidth="1"/>
    <col min="9" max="9" width="18.1796875" style="702" bestFit="1" customWidth="1"/>
    <col min="10" max="10" width="20.54296875" style="703" customWidth="1"/>
    <col min="11" max="16384" width="8.7265625" style="14"/>
  </cols>
  <sheetData>
    <row r="1" spans="1:12" ht="15.75" customHeight="1">
      <c r="A1" s="1053" t="s">
        <v>2575</v>
      </c>
      <c r="B1" s="1053"/>
      <c r="C1" s="1053"/>
      <c r="D1" s="1053"/>
      <c r="E1" s="1053"/>
      <c r="F1" s="682"/>
      <c r="G1" s="682"/>
      <c r="H1" s="279"/>
      <c r="I1" s="279"/>
      <c r="J1" s="683"/>
      <c r="L1" s="684"/>
    </row>
    <row r="2" spans="1:12" ht="15">
      <c r="A2" s="1053" t="s">
        <v>1039</v>
      </c>
      <c r="B2" s="1053"/>
      <c r="C2" s="1053"/>
      <c r="D2" s="1053"/>
      <c r="E2" s="1053"/>
      <c r="F2" s="1053"/>
      <c r="G2" s="1053"/>
      <c r="H2" s="1053"/>
      <c r="I2" s="682"/>
      <c r="J2" s="683"/>
      <c r="L2" s="684"/>
    </row>
    <row r="3" spans="1:12" ht="15">
      <c r="A3" s="1053" t="s">
        <v>1040</v>
      </c>
      <c r="B3" s="1053"/>
      <c r="C3" s="1053"/>
      <c r="D3" s="1053"/>
      <c r="E3" s="1053"/>
      <c r="F3" s="1053"/>
      <c r="G3" s="1053"/>
      <c r="H3" s="1053"/>
      <c r="I3" s="682"/>
      <c r="J3" s="683"/>
      <c r="L3" s="684"/>
    </row>
    <row r="4" spans="1:12" ht="15">
      <c r="A4" s="1053" t="s">
        <v>1041</v>
      </c>
      <c r="B4" s="1053"/>
      <c r="C4" s="1053"/>
      <c r="D4" s="1053"/>
      <c r="E4" s="1053"/>
      <c r="F4" s="1053"/>
      <c r="G4" s="1053"/>
      <c r="H4" s="1053"/>
      <c r="I4" s="682"/>
      <c r="J4" s="683"/>
      <c r="L4" s="684"/>
    </row>
    <row r="5" spans="1:12" ht="15.5">
      <c r="A5" s="685"/>
      <c r="B5" s="686"/>
      <c r="C5" s="686"/>
      <c r="D5" s="687"/>
      <c r="E5" s="279"/>
      <c r="F5" s="279"/>
      <c r="G5" s="279"/>
      <c r="H5" s="279"/>
      <c r="I5" s="279"/>
      <c r="J5" s="683"/>
      <c r="L5" s="684"/>
    </row>
    <row r="6" spans="1:12" s="662" customFormat="1" ht="44.25" customHeight="1">
      <c r="A6" s="688" t="s">
        <v>716</v>
      </c>
      <c r="B6" s="688" t="s">
        <v>2576</v>
      </c>
      <c r="C6" s="689" t="s">
        <v>1042</v>
      </c>
      <c r="D6" s="661">
        <v>44743</v>
      </c>
      <c r="E6" s="661">
        <v>44774</v>
      </c>
      <c r="F6" s="661">
        <v>44805</v>
      </c>
      <c r="G6" s="661">
        <v>44835</v>
      </c>
      <c r="H6" s="661">
        <v>44866</v>
      </c>
      <c r="I6" s="661">
        <v>44896</v>
      </c>
      <c r="J6" s="659" t="s">
        <v>34</v>
      </c>
      <c r="K6" s="659" t="s">
        <v>884</v>
      </c>
    </row>
    <row r="7" spans="1:12" s="662" customFormat="1" ht="15.5">
      <c r="A7" s="690" t="s">
        <v>783</v>
      </c>
      <c r="B7" s="664"/>
      <c r="C7" s="689"/>
      <c r="D7" s="691"/>
      <c r="E7" s="691"/>
      <c r="F7" s="691"/>
      <c r="G7" s="691"/>
      <c r="H7" s="691"/>
      <c r="I7" s="691"/>
      <c r="J7" s="666"/>
      <c r="K7" s="423"/>
    </row>
    <row r="8" spans="1:12" s="670" customFormat="1" ht="15">
      <c r="A8" s="692" t="s">
        <v>733</v>
      </c>
      <c r="B8" s="664">
        <v>1296730</v>
      </c>
      <c r="C8" s="689">
        <v>108060.83333333333</v>
      </c>
      <c r="D8" s="691">
        <v>66000</v>
      </c>
      <c r="E8" s="691">
        <v>24000</v>
      </c>
      <c r="F8" s="691">
        <v>63000</v>
      </c>
      <c r="G8" s="691">
        <v>48000</v>
      </c>
      <c r="H8" s="691">
        <v>4800</v>
      </c>
      <c r="I8" s="691">
        <v>3000</v>
      </c>
      <c r="J8" s="668">
        <f>H8+G8+F8+E8+D8+I8</f>
        <v>208800</v>
      </c>
      <c r="K8" s="693">
        <f>J8/B8</f>
        <v>0.16102041288471772</v>
      </c>
    </row>
    <row r="9" spans="1:12" s="30" customFormat="1" ht="15">
      <c r="A9" s="692" t="s">
        <v>720</v>
      </c>
      <c r="B9" s="664">
        <v>0</v>
      </c>
      <c r="C9" s="689">
        <v>0</v>
      </c>
      <c r="D9" s="691">
        <v>0</v>
      </c>
      <c r="E9" s="691">
        <v>0</v>
      </c>
      <c r="F9" s="691">
        <v>0</v>
      </c>
      <c r="G9" s="691">
        <v>0</v>
      </c>
      <c r="H9" s="691">
        <v>0</v>
      </c>
      <c r="I9" s="691">
        <v>0</v>
      </c>
      <c r="J9" s="668">
        <f t="shared" ref="J9:J72" si="0">H9+G9+F9+E9+D9+I9</f>
        <v>0</v>
      </c>
      <c r="K9" s="693">
        <v>0</v>
      </c>
    </row>
    <row r="10" spans="1:12" s="30" customFormat="1" ht="15">
      <c r="A10" s="692" t="s">
        <v>722</v>
      </c>
      <c r="B10" s="664">
        <v>0</v>
      </c>
      <c r="C10" s="689">
        <v>0</v>
      </c>
      <c r="D10" s="691">
        <v>0</v>
      </c>
      <c r="E10" s="691">
        <v>0</v>
      </c>
      <c r="F10" s="691">
        <v>0</v>
      </c>
      <c r="G10" s="691">
        <v>0</v>
      </c>
      <c r="H10" s="691">
        <v>0</v>
      </c>
      <c r="I10" s="691">
        <v>0</v>
      </c>
      <c r="J10" s="668">
        <f t="shared" si="0"/>
        <v>0</v>
      </c>
      <c r="K10" s="693">
        <v>0</v>
      </c>
    </row>
    <row r="11" spans="1:12" s="30" customFormat="1" ht="15">
      <c r="A11" s="692" t="s">
        <v>742</v>
      </c>
      <c r="B11" s="664">
        <v>556340</v>
      </c>
      <c r="C11" s="689">
        <v>46361.666666666664</v>
      </c>
      <c r="D11" s="691">
        <v>2300</v>
      </c>
      <c r="E11" s="691">
        <v>7500</v>
      </c>
      <c r="F11" s="691">
        <v>6000</v>
      </c>
      <c r="G11" s="691">
        <v>7500</v>
      </c>
      <c r="H11" s="691">
        <v>4800</v>
      </c>
      <c r="I11" s="691">
        <v>1000</v>
      </c>
      <c r="J11" s="668">
        <f t="shared" si="0"/>
        <v>29100</v>
      </c>
      <c r="K11" s="693">
        <f t="shared" ref="K11:K74" si="1">J11/B11</f>
        <v>5.2306143725060213E-2</v>
      </c>
    </row>
    <row r="12" spans="1:12" s="30" customFormat="1" ht="15">
      <c r="A12" s="690" t="s">
        <v>784</v>
      </c>
      <c r="B12" s="664"/>
      <c r="C12" s="694">
        <v>0</v>
      </c>
      <c r="D12" s="691"/>
      <c r="E12" s="691"/>
      <c r="F12" s="691">
        <v>0</v>
      </c>
      <c r="G12" s="691"/>
      <c r="H12" s="691"/>
      <c r="I12" s="691">
        <v>0</v>
      </c>
      <c r="J12" s="668">
        <f t="shared" si="0"/>
        <v>0</v>
      </c>
      <c r="K12" s="693">
        <v>0</v>
      </c>
    </row>
    <row r="13" spans="1:12" s="670" customFormat="1" ht="15">
      <c r="A13" s="692" t="s">
        <v>772</v>
      </c>
      <c r="B13" s="664">
        <v>2762342</v>
      </c>
      <c r="C13" s="689">
        <v>230195.16666666666</v>
      </c>
      <c r="D13" s="691">
        <v>0</v>
      </c>
      <c r="E13" s="691">
        <v>0</v>
      </c>
      <c r="F13" s="691">
        <v>908346.9</v>
      </c>
      <c r="G13" s="691">
        <v>0</v>
      </c>
      <c r="H13" s="691">
        <v>0</v>
      </c>
      <c r="I13" s="691">
        <v>0</v>
      </c>
      <c r="J13" s="668">
        <f t="shared" si="0"/>
        <v>908346.9</v>
      </c>
      <c r="K13" s="693">
        <f t="shared" si="1"/>
        <v>0.32883216488038047</v>
      </c>
    </row>
    <row r="14" spans="1:12" s="30" customFormat="1" ht="15">
      <c r="A14" s="692" t="s">
        <v>769</v>
      </c>
      <c r="B14" s="664">
        <v>10674368</v>
      </c>
      <c r="C14" s="689">
        <v>889530.66666666663</v>
      </c>
      <c r="D14" s="691">
        <v>887088.25</v>
      </c>
      <c r="E14" s="691">
        <v>819945</v>
      </c>
      <c r="F14" s="691">
        <v>468110.4</v>
      </c>
      <c r="G14" s="691">
        <v>733291.4</v>
      </c>
      <c r="H14" s="691">
        <v>1246476.05</v>
      </c>
      <c r="I14" s="691">
        <v>1474940.8</v>
      </c>
      <c r="J14" s="668">
        <f t="shared" si="0"/>
        <v>5629851.9000000004</v>
      </c>
      <c r="K14" s="693">
        <f t="shared" si="1"/>
        <v>0.52741781995898962</v>
      </c>
    </row>
    <row r="15" spans="1:12" s="30" customFormat="1" ht="15">
      <c r="A15" s="692" t="s">
        <v>776</v>
      </c>
      <c r="B15" s="664">
        <v>38876576</v>
      </c>
      <c r="C15" s="689">
        <v>3239714.6666666665</v>
      </c>
      <c r="D15" s="691">
        <v>1486400</v>
      </c>
      <c r="E15" s="691">
        <v>873350</v>
      </c>
      <c r="F15" s="691">
        <v>1088020</v>
      </c>
      <c r="G15" s="691">
        <v>1250520</v>
      </c>
      <c r="H15" s="691">
        <v>1134630</v>
      </c>
      <c r="I15" s="691">
        <v>1341720</v>
      </c>
      <c r="J15" s="668">
        <f t="shared" si="0"/>
        <v>7174640</v>
      </c>
      <c r="K15" s="693">
        <f t="shared" si="1"/>
        <v>0.18454917428942302</v>
      </c>
    </row>
    <row r="16" spans="1:12" s="30" customFormat="1" ht="15">
      <c r="A16" s="692" t="s">
        <v>734</v>
      </c>
      <c r="B16" s="664">
        <v>1177476</v>
      </c>
      <c r="C16" s="689">
        <v>98123</v>
      </c>
      <c r="D16" s="691">
        <v>53080</v>
      </c>
      <c r="E16" s="691">
        <v>23920</v>
      </c>
      <c r="F16" s="691">
        <v>54380</v>
      </c>
      <c r="G16" s="691">
        <v>94670</v>
      </c>
      <c r="H16" s="691">
        <v>75610</v>
      </c>
      <c r="I16" s="691">
        <v>69380</v>
      </c>
      <c r="J16" s="668">
        <f t="shared" si="0"/>
        <v>371040</v>
      </c>
      <c r="K16" s="693">
        <f t="shared" si="1"/>
        <v>0.31511470297483768</v>
      </c>
    </row>
    <row r="17" spans="1:11" s="30" customFormat="1" ht="15">
      <c r="A17" s="692" t="s">
        <v>774</v>
      </c>
      <c r="B17" s="664">
        <v>163943</v>
      </c>
      <c r="C17" s="689">
        <v>13661.916666666666</v>
      </c>
      <c r="D17" s="691">
        <v>0</v>
      </c>
      <c r="E17" s="691">
        <v>0</v>
      </c>
      <c r="F17" s="691">
        <v>0</v>
      </c>
      <c r="G17" s="691">
        <v>0</v>
      </c>
      <c r="H17" s="691">
        <v>0</v>
      </c>
      <c r="I17" s="691">
        <v>0</v>
      </c>
      <c r="J17" s="668">
        <f t="shared" si="0"/>
        <v>0</v>
      </c>
      <c r="K17" s="693">
        <f t="shared" si="1"/>
        <v>0</v>
      </c>
    </row>
    <row r="18" spans="1:11" s="30" customFormat="1" ht="15">
      <c r="A18" s="692" t="s">
        <v>718</v>
      </c>
      <c r="B18" s="664">
        <v>5669010</v>
      </c>
      <c r="C18" s="689">
        <v>472417.5</v>
      </c>
      <c r="D18" s="691">
        <v>25840</v>
      </c>
      <c r="E18" s="691">
        <v>17590</v>
      </c>
      <c r="F18" s="691">
        <v>43550</v>
      </c>
      <c r="G18" s="691">
        <v>38000</v>
      </c>
      <c r="H18" s="691">
        <v>536190</v>
      </c>
      <c r="I18" s="691">
        <v>7725</v>
      </c>
      <c r="J18" s="668">
        <f t="shared" si="0"/>
        <v>668895</v>
      </c>
      <c r="K18" s="693">
        <f t="shared" si="1"/>
        <v>0.11799150116157847</v>
      </c>
    </row>
    <row r="19" spans="1:11" s="30" customFormat="1" ht="15">
      <c r="A19" s="692" t="s">
        <v>777</v>
      </c>
      <c r="B19" s="664">
        <v>3746693</v>
      </c>
      <c r="C19" s="689">
        <v>312224.41666666669</v>
      </c>
      <c r="D19" s="691">
        <v>102815</v>
      </c>
      <c r="E19" s="691">
        <v>107430</v>
      </c>
      <c r="F19" s="691">
        <v>116175</v>
      </c>
      <c r="G19" s="691">
        <v>136335</v>
      </c>
      <c r="H19" s="691">
        <v>122585</v>
      </c>
      <c r="I19" s="691">
        <v>168525</v>
      </c>
      <c r="J19" s="668">
        <f t="shared" si="0"/>
        <v>753865</v>
      </c>
      <c r="K19" s="693">
        <f t="shared" si="1"/>
        <v>0.20120810538787137</v>
      </c>
    </row>
    <row r="20" spans="1:11" s="30" customFormat="1" ht="15">
      <c r="A20" s="692" t="s">
        <v>768</v>
      </c>
      <c r="B20" s="664">
        <v>4408093</v>
      </c>
      <c r="C20" s="689">
        <v>367341.08333333331</v>
      </c>
      <c r="D20" s="691">
        <v>339350</v>
      </c>
      <c r="E20" s="691">
        <v>222010</v>
      </c>
      <c r="F20" s="691">
        <v>240690</v>
      </c>
      <c r="G20" s="691">
        <v>283120</v>
      </c>
      <c r="H20" s="691">
        <v>319750</v>
      </c>
      <c r="I20" s="691">
        <v>379070</v>
      </c>
      <c r="J20" s="668">
        <f t="shared" si="0"/>
        <v>1783990</v>
      </c>
      <c r="K20" s="693">
        <f t="shared" si="1"/>
        <v>0.4047078861539446</v>
      </c>
    </row>
    <row r="21" spans="1:11" s="30" customFormat="1" ht="15">
      <c r="A21" s="692" t="s">
        <v>737</v>
      </c>
      <c r="B21" s="664">
        <v>372108</v>
      </c>
      <c r="C21" s="689">
        <v>31009</v>
      </c>
      <c r="D21" s="691">
        <v>16000</v>
      </c>
      <c r="E21" s="691">
        <v>800</v>
      </c>
      <c r="F21" s="691">
        <v>5200</v>
      </c>
      <c r="G21" s="691">
        <v>2400</v>
      </c>
      <c r="H21" s="691">
        <v>400</v>
      </c>
      <c r="I21" s="691">
        <v>800</v>
      </c>
      <c r="J21" s="668">
        <f t="shared" si="0"/>
        <v>25600</v>
      </c>
      <c r="K21" s="693">
        <f t="shared" si="1"/>
        <v>6.8797230911455814E-2</v>
      </c>
    </row>
    <row r="22" spans="1:11" s="30" customFormat="1" ht="15">
      <c r="A22" s="692" t="s">
        <v>736</v>
      </c>
      <c r="B22" s="664">
        <v>149063</v>
      </c>
      <c r="C22" s="689">
        <v>12421.916666666666</v>
      </c>
      <c r="D22" s="691">
        <v>8950</v>
      </c>
      <c r="E22" s="691">
        <v>0</v>
      </c>
      <c r="F22" s="691">
        <v>12400</v>
      </c>
      <c r="G22" s="691">
        <v>500</v>
      </c>
      <c r="H22" s="691">
        <v>7250</v>
      </c>
      <c r="I22" s="691">
        <v>2850</v>
      </c>
      <c r="J22" s="668">
        <f t="shared" si="0"/>
        <v>31950</v>
      </c>
      <c r="K22" s="693">
        <f t="shared" si="1"/>
        <v>0.21433890368501909</v>
      </c>
    </row>
    <row r="23" spans="1:11" s="30" customFormat="1" ht="15">
      <c r="A23" s="692" t="s">
        <v>761</v>
      </c>
      <c r="B23" s="664">
        <v>160531</v>
      </c>
      <c r="C23" s="689">
        <v>13377.583333333334</v>
      </c>
      <c r="D23" s="691">
        <v>0</v>
      </c>
      <c r="E23" s="691">
        <v>500</v>
      </c>
      <c r="F23" s="691">
        <v>0</v>
      </c>
      <c r="G23" s="691">
        <v>900</v>
      </c>
      <c r="H23" s="691">
        <v>0</v>
      </c>
      <c r="I23" s="691">
        <v>600</v>
      </c>
      <c r="J23" s="668">
        <f t="shared" si="0"/>
        <v>2000</v>
      </c>
      <c r="K23" s="693">
        <f t="shared" si="1"/>
        <v>1.2458652845867776E-2</v>
      </c>
    </row>
    <row r="24" spans="1:11" s="30" customFormat="1" ht="15">
      <c r="A24" s="692" t="s">
        <v>738</v>
      </c>
      <c r="B24" s="664">
        <v>453215</v>
      </c>
      <c r="C24" s="689">
        <v>37767.916666666664</v>
      </c>
      <c r="D24" s="691">
        <v>15600</v>
      </c>
      <c r="E24" s="691">
        <v>1500</v>
      </c>
      <c r="F24" s="691">
        <v>0</v>
      </c>
      <c r="G24" s="691">
        <v>3300</v>
      </c>
      <c r="H24" s="691">
        <v>2400</v>
      </c>
      <c r="I24" s="691">
        <v>1200</v>
      </c>
      <c r="J24" s="668">
        <f t="shared" si="0"/>
        <v>24000</v>
      </c>
      <c r="K24" s="693">
        <f t="shared" si="1"/>
        <v>5.2954999282901052E-2</v>
      </c>
    </row>
    <row r="25" spans="1:11" s="30" customFormat="1" ht="15">
      <c r="A25" s="692" t="s">
        <v>778</v>
      </c>
      <c r="B25" s="664">
        <v>0</v>
      </c>
      <c r="C25" s="689">
        <v>0</v>
      </c>
      <c r="D25" s="691">
        <v>0</v>
      </c>
      <c r="E25" s="691">
        <v>0</v>
      </c>
      <c r="F25" s="691">
        <v>0</v>
      </c>
      <c r="G25" s="691">
        <v>0</v>
      </c>
      <c r="H25" s="691">
        <v>0</v>
      </c>
      <c r="I25" s="691">
        <v>0</v>
      </c>
      <c r="J25" s="668">
        <f t="shared" si="0"/>
        <v>0</v>
      </c>
      <c r="K25" s="693">
        <v>0</v>
      </c>
    </row>
    <row r="26" spans="1:11" s="30" customFormat="1" ht="15">
      <c r="A26" s="692" t="s">
        <v>735</v>
      </c>
      <c r="B26" s="664">
        <v>146367</v>
      </c>
      <c r="C26" s="689">
        <v>12197.25</v>
      </c>
      <c r="D26" s="691">
        <v>4830</v>
      </c>
      <c r="E26" s="691">
        <v>2850</v>
      </c>
      <c r="F26" s="691">
        <v>2150</v>
      </c>
      <c r="G26" s="691">
        <v>5530</v>
      </c>
      <c r="H26" s="691">
        <v>3440</v>
      </c>
      <c r="I26" s="691">
        <v>3320</v>
      </c>
      <c r="J26" s="668">
        <f t="shared" si="0"/>
        <v>22120</v>
      </c>
      <c r="K26" s="693">
        <f t="shared" si="1"/>
        <v>0.15112696167852044</v>
      </c>
    </row>
    <row r="27" spans="1:11" s="30" customFormat="1" ht="15">
      <c r="A27" s="692" t="s">
        <v>885</v>
      </c>
      <c r="B27" s="664">
        <v>0</v>
      </c>
      <c r="C27" s="689">
        <v>0</v>
      </c>
      <c r="D27" s="691">
        <v>7500</v>
      </c>
      <c r="E27" s="691">
        <v>0</v>
      </c>
      <c r="F27" s="691">
        <v>3750</v>
      </c>
      <c r="G27" s="691">
        <v>3750</v>
      </c>
      <c r="H27" s="691">
        <v>0</v>
      </c>
      <c r="I27" s="691">
        <v>0</v>
      </c>
      <c r="J27" s="668">
        <f t="shared" si="0"/>
        <v>15000</v>
      </c>
      <c r="K27" s="693">
        <v>0</v>
      </c>
    </row>
    <row r="28" spans="1:11" s="30" customFormat="1" ht="15">
      <c r="A28" s="692" t="s">
        <v>732</v>
      </c>
      <c r="B28" s="664">
        <v>0</v>
      </c>
      <c r="C28" s="689">
        <v>527.08333333333337</v>
      </c>
      <c r="D28" s="691">
        <v>0</v>
      </c>
      <c r="E28" s="691">
        <v>0</v>
      </c>
      <c r="F28" s="691">
        <v>0</v>
      </c>
      <c r="G28" s="691">
        <v>0</v>
      </c>
      <c r="H28" s="691">
        <v>0</v>
      </c>
      <c r="I28" s="691">
        <v>0</v>
      </c>
      <c r="J28" s="668">
        <f t="shared" si="0"/>
        <v>0</v>
      </c>
      <c r="K28" s="693">
        <v>0</v>
      </c>
    </row>
    <row r="29" spans="1:11" s="30" customFormat="1" ht="15">
      <c r="A29" s="692" t="s">
        <v>766</v>
      </c>
      <c r="B29" s="664">
        <v>840170</v>
      </c>
      <c r="C29" s="689">
        <v>70014.166666666672</v>
      </c>
      <c r="D29" s="691">
        <v>23900</v>
      </c>
      <c r="E29" s="691">
        <v>31250</v>
      </c>
      <c r="F29" s="691">
        <v>24150</v>
      </c>
      <c r="G29" s="691">
        <v>36400</v>
      </c>
      <c r="H29" s="691">
        <v>33600</v>
      </c>
      <c r="I29" s="691">
        <v>25750</v>
      </c>
      <c r="J29" s="668">
        <f t="shared" si="0"/>
        <v>175050</v>
      </c>
      <c r="K29" s="693">
        <f t="shared" si="1"/>
        <v>0.20835069093159717</v>
      </c>
    </row>
    <row r="30" spans="1:11" s="30" customFormat="1" ht="15">
      <c r="A30" s="690" t="s">
        <v>785</v>
      </c>
      <c r="B30" s="664"/>
      <c r="C30" s="694"/>
      <c r="D30" s="691"/>
      <c r="E30" s="691"/>
      <c r="F30" s="691">
        <v>0</v>
      </c>
      <c r="G30" s="691"/>
      <c r="H30" s="691"/>
      <c r="I30" s="691">
        <v>0</v>
      </c>
      <c r="J30" s="668">
        <f t="shared" si="0"/>
        <v>0</v>
      </c>
      <c r="K30" s="693">
        <v>0</v>
      </c>
    </row>
    <row r="31" spans="1:11" s="670" customFormat="1" ht="15">
      <c r="A31" s="692" t="s">
        <v>740</v>
      </c>
      <c r="B31" s="664">
        <v>147534</v>
      </c>
      <c r="C31" s="689">
        <v>12294.5</v>
      </c>
      <c r="D31" s="691">
        <v>22000</v>
      </c>
      <c r="E31" s="691">
        <v>2000</v>
      </c>
      <c r="F31" s="691">
        <v>0</v>
      </c>
      <c r="G31" s="691">
        <v>12000</v>
      </c>
      <c r="H31" s="691">
        <v>2000</v>
      </c>
      <c r="I31" s="691">
        <v>5000</v>
      </c>
      <c r="J31" s="668">
        <f t="shared" si="0"/>
        <v>43000</v>
      </c>
      <c r="K31" s="693">
        <f t="shared" si="1"/>
        <v>0.29145824013447746</v>
      </c>
    </row>
    <row r="32" spans="1:11" s="30" customFormat="1" ht="15">
      <c r="A32" s="692" t="s">
        <v>746</v>
      </c>
      <c r="B32" s="664">
        <v>3352189</v>
      </c>
      <c r="C32" s="689">
        <v>279349.08333333331</v>
      </c>
      <c r="D32" s="691">
        <v>0</v>
      </c>
      <c r="E32" s="691">
        <v>0</v>
      </c>
      <c r="F32" s="691">
        <v>200000</v>
      </c>
      <c r="G32" s="691">
        <v>0</v>
      </c>
      <c r="H32" s="691">
        <v>0</v>
      </c>
      <c r="I32" s="691"/>
      <c r="J32" s="668">
        <f t="shared" si="0"/>
        <v>200000</v>
      </c>
      <c r="K32" s="693">
        <f t="shared" si="1"/>
        <v>5.9662507096109436E-2</v>
      </c>
    </row>
    <row r="33" spans="1:11" s="30" customFormat="1" ht="15">
      <c r="A33" s="692" t="s">
        <v>739</v>
      </c>
      <c r="B33" s="664">
        <v>167604</v>
      </c>
      <c r="C33" s="689">
        <v>13967</v>
      </c>
      <c r="D33" s="691">
        <v>8850</v>
      </c>
      <c r="E33" s="691">
        <v>3400</v>
      </c>
      <c r="F33" s="691">
        <v>7450</v>
      </c>
      <c r="G33" s="691">
        <v>6050</v>
      </c>
      <c r="H33" s="691">
        <v>5150</v>
      </c>
      <c r="I33" s="691">
        <v>450</v>
      </c>
      <c r="J33" s="668">
        <f t="shared" si="0"/>
        <v>31350</v>
      </c>
      <c r="K33" s="693">
        <f t="shared" si="1"/>
        <v>0.18704804181284457</v>
      </c>
    </row>
    <row r="34" spans="1:11" s="30" customFormat="1" ht="15">
      <c r="A34" s="692" t="s">
        <v>773</v>
      </c>
      <c r="B34" s="664">
        <v>0</v>
      </c>
      <c r="C34" s="689">
        <v>0</v>
      </c>
      <c r="D34" s="691">
        <v>0</v>
      </c>
      <c r="E34" s="691">
        <v>0</v>
      </c>
      <c r="F34" s="691">
        <v>0</v>
      </c>
      <c r="G34" s="691">
        <v>0</v>
      </c>
      <c r="H34" s="691">
        <v>0</v>
      </c>
      <c r="I34" s="691">
        <v>0</v>
      </c>
      <c r="J34" s="668">
        <f t="shared" si="0"/>
        <v>0</v>
      </c>
      <c r="K34" s="693">
        <v>0</v>
      </c>
    </row>
    <row r="35" spans="1:11" s="30" customFormat="1" ht="15">
      <c r="A35" s="690" t="s">
        <v>786</v>
      </c>
      <c r="B35" s="664"/>
      <c r="C35" s="689">
        <v>0</v>
      </c>
      <c r="D35" s="691"/>
      <c r="E35" s="691"/>
      <c r="F35" s="691">
        <v>0</v>
      </c>
      <c r="G35" s="691"/>
      <c r="H35" s="691"/>
      <c r="I35" s="691">
        <v>0</v>
      </c>
      <c r="J35" s="668">
        <f t="shared" si="0"/>
        <v>0</v>
      </c>
      <c r="K35" s="693">
        <v>0</v>
      </c>
    </row>
    <row r="36" spans="1:11" s="670" customFormat="1" ht="15">
      <c r="A36" s="692" t="s">
        <v>762</v>
      </c>
      <c r="B36" s="664">
        <v>0</v>
      </c>
      <c r="C36" s="689">
        <v>0</v>
      </c>
      <c r="D36" s="691">
        <v>0</v>
      </c>
      <c r="E36" s="691">
        <v>0</v>
      </c>
      <c r="F36" s="691">
        <v>0</v>
      </c>
      <c r="G36" s="691">
        <v>0</v>
      </c>
      <c r="H36" s="691">
        <v>0</v>
      </c>
      <c r="I36" s="691">
        <v>0</v>
      </c>
      <c r="J36" s="668">
        <f t="shared" si="0"/>
        <v>0</v>
      </c>
      <c r="K36" s="693">
        <v>0</v>
      </c>
    </row>
    <row r="37" spans="1:11" s="30" customFormat="1" ht="15">
      <c r="A37" s="692" t="s">
        <v>753</v>
      </c>
      <c r="B37" s="664">
        <v>0</v>
      </c>
      <c r="C37" s="689">
        <v>0</v>
      </c>
      <c r="D37" s="691">
        <v>0</v>
      </c>
      <c r="E37" s="691">
        <v>0</v>
      </c>
      <c r="F37" s="691">
        <v>0</v>
      </c>
      <c r="G37" s="691">
        <v>0</v>
      </c>
      <c r="H37" s="691">
        <v>0</v>
      </c>
      <c r="I37" s="691">
        <v>0</v>
      </c>
      <c r="J37" s="668">
        <f t="shared" si="0"/>
        <v>0</v>
      </c>
      <c r="K37" s="693">
        <v>0</v>
      </c>
    </row>
    <row r="38" spans="1:11" s="30" customFormat="1" ht="15">
      <c r="A38" s="690" t="s">
        <v>787</v>
      </c>
      <c r="B38" s="664"/>
      <c r="C38" s="689">
        <v>0</v>
      </c>
      <c r="D38" s="691"/>
      <c r="E38" s="691"/>
      <c r="F38" s="691">
        <v>0</v>
      </c>
      <c r="G38" s="691"/>
      <c r="H38" s="691"/>
      <c r="I38" s="691">
        <v>0</v>
      </c>
      <c r="J38" s="668">
        <f t="shared" si="0"/>
        <v>0</v>
      </c>
      <c r="K38" s="693">
        <v>0</v>
      </c>
    </row>
    <row r="39" spans="1:11" s="670" customFormat="1" ht="15">
      <c r="A39" s="692" t="s">
        <v>749</v>
      </c>
      <c r="B39" s="664">
        <v>9272613</v>
      </c>
      <c r="C39" s="689">
        <v>772717.75</v>
      </c>
      <c r="D39" s="691">
        <v>629930</v>
      </c>
      <c r="E39" s="691">
        <v>517400</v>
      </c>
      <c r="F39" s="691">
        <v>570600</v>
      </c>
      <c r="G39" s="691">
        <v>525720</v>
      </c>
      <c r="H39" s="691">
        <v>370115</v>
      </c>
      <c r="I39" s="691">
        <v>378700</v>
      </c>
      <c r="J39" s="668">
        <f t="shared" si="0"/>
        <v>2992465</v>
      </c>
      <c r="K39" s="693">
        <f t="shared" si="1"/>
        <v>0.32272079078464722</v>
      </c>
    </row>
    <row r="40" spans="1:11" s="30" customFormat="1" ht="15">
      <c r="A40" s="692" t="s">
        <v>741</v>
      </c>
      <c r="B40" s="664">
        <v>67769163</v>
      </c>
      <c r="C40" s="689">
        <v>5647430.25</v>
      </c>
      <c r="D40" s="691">
        <v>5395556</v>
      </c>
      <c r="E40" s="691">
        <v>4332558</v>
      </c>
      <c r="F40" s="691">
        <v>3721157</v>
      </c>
      <c r="G40" s="691">
        <v>4320605</v>
      </c>
      <c r="H40" s="691">
        <v>4188264</v>
      </c>
      <c r="I40" s="691">
        <v>4516266</v>
      </c>
      <c r="J40" s="668">
        <f t="shared" si="0"/>
        <v>26474406</v>
      </c>
      <c r="K40" s="693">
        <f t="shared" si="1"/>
        <v>0.39065564377709666</v>
      </c>
    </row>
    <row r="41" spans="1:11" s="30" customFormat="1" ht="15">
      <c r="A41" s="692" t="s">
        <v>759</v>
      </c>
      <c r="B41" s="664">
        <v>4408665</v>
      </c>
      <c r="C41" s="689">
        <v>367388.75</v>
      </c>
      <c r="D41" s="691">
        <v>158600</v>
      </c>
      <c r="E41" s="691">
        <v>71900</v>
      </c>
      <c r="F41" s="691">
        <v>190400</v>
      </c>
      <c r="G41" s="691">
        <v>101700</v>
      </c>
      <c r="H41" s="691">
        <v>120100</v>
      </c>
      <c r="I41" s="691">
        <v>39000</v>
      </c>
      <c r="J41" s="668">
        <f t="shared" si="0"/>
        <v>681700</v>
      </c>
      <c r="K41" s="693">
        <f t="shared" si="1"/>
        <v>0.15462730781313619</v>
      </c>
    </row>
    <row r="42" spans="1:11" s="30" customFormat="1" ht="15">
      <c r="A42" s="692" t="s">
        <v>886</v>
      </c>
      <c r="B42" s="664">
        <v>76161172</v>
      </c>
      <c r="C42" s="689">
        <v>6346764.333333333</v>
      </c>
      <c r="D42" s="691">
        <v>11000000</v>
      </c>
      <c r="E42" s="691">
        <v>0</v>
      </c>
      <c r="F42" s="691">
        <v>0</v>
      </c>
      <c r="G42" s="691">
        <v>0</v>
      </c>
      <c r="H42" s="691">
        <v>0</v>
      </c>
      <c r="I42" s="691">
        <v>0</v>
      </c>
      <c r="J42" s="668">
        <f t="shared" si="0"/>
        <v>11000000</v>
      </c>
      <c r="K42" s="693">
        <f t="shared" si="1"/>
        <v>0.14443055051726358</v>
      </c>
    </row>
    <row r="43" spans="1:11" s="30" customFormat="1" ht="15">
      <c r="A43" s="690" t="s">
        <v>887</v>
      </c>
      <c r="B43" s="664"/>
      <c r="C43" s="694"/>
      <c r="D43" s="691"/>
      <c r="E43" s="691"/>
      <c r="F43" s="691">
        <v>0</v>
      </c>
      <c r="G43" s="691"/>
      <c r="H43" s="691"/>
      <c r="I43" s="691">
        <v>0</v>
      </c>
      <c r="J43" s="668">
        <f t="shared" si="0"/>
        <v>0</v>
      </c>
      <c r="K43" s="693">
        <v>0</v>
      </c>
    </row>
    <row r="44" spans="1:11" s="670" customFormat="1" ht="15">
      <c r="A44" s="692" t="s">
        <v>745</v>
      </c>
      <c r="B44" s="664">
        <v>0</v>
      </c>
      <c r="C44" s="689">
        <v>0</v>
      </c>
      <c r="D44" s="691">
        <v>0</v>
      </c>
      <c r="E44" s="691">
        <v>0</v>
      </c>
      <c r="F44" s="691">
        <v>0</v>
      </c>
      <c r="G44" s="691">
        <v>0</v>
      </c>
      <c r="H44" s="691">
        <v>0</v>
      </c>
      <c r="I44" s="691">
        <v>0</v>
      </c>
      <c r="J44" s="668">
        <f t="shared" si="0"/>
        <v>0</v>
      </c>
      <c r="K44" s="693">
        <v>0</v>
      </c>
    </row>
    <row r="45" spans="1:11" s="30" customFormat="1" ht="15">
      <c r="A45" s="692" t="s">
        <v>717</v>
      </c>
      <c r="B45" s="664">
        <v>13408371</v>
      </c>
      <c r="C45" s="689">
        <v>1117364.25</v>
      </c>
      <c r="D45" s="691">
        <v>41500</v>
      </c>
      <c r="E45" s="691">
        <v>1100200</v>
      </c>
      <c r="F45" s="691">
        <v>115700</v>
      </c>
      <c r="G45" s="691">
        <v>135950</v>
      </c>
      <c r="H45" s="691">
        <v>148500</v>
      </c>
      <c r="I45" s="691">
        <v>88500</v>
      </c>
      <c r="J45" s="668">
        <f t="shared" si="0"/>
        <v>1630350</v>
      </c>
      <c r="K45" s="693">
        <f t="shared" si="1"/>
        <v>0.12159195177400745</v>
      </c>
    </row>
    <row r="46" spans="1:11" s="30" customFormat="1" ht="15">
      <c r="A46" s="692" t="s">
        <v>729</v>
      </c>
      <c r="B46" s="664">
        <v>0</v>
      </c>
      <c r="C46" s="689">
        <v>0</v>
      </c>
      <c r="D46" s="691">
        <v>0</v>
      </c>
      <c r="E46" s="691">
        <v>0</v>
      </c>
      <c r="F46" s="691">
        <v>0</v>
      </c>
      <c r="G46" s="691">
        <v>0</v>
      </c>
      <c r="H46" s="691">
        <v>0</v>
      </c>
      <c r="I46" s="691">
        <v>0</v>
      </c>
      <c r="J46" s="668">
        <f t="shared" si="0"/>
        <v>0</v>
      </c>
      <c r="K46" s="693">
        <v>0</v>
      </c>
    </row>
    <row r="47" spans="1:11" s="30" customFormat="1" ht="15">
      <c r="A47" s="692" t="s">
        <v>743</v>
      </c>
      <c r="B47" s="664">
        <v>29366615</v>
      </c>
      <c r="C47" s="689">
        <v>2447217.9166666665</v>
      </c>
      <c r="D47" s="691">
        <v>640882</v>
      </c>
      <c r="E47" s="691">
        <v>136438</v>
      </c>
      <c r="F47" s="691">
        <v>76667</v>
      </c>
      <c r="G47" s="691">
        <v>84367</v>
      </c>
      <c r="H47" s="691">
        <v>73452</v>
      </c>
      <c r="I47" s="691">
        <v>96253</v>
      </c>
      <c r="J47" s="668">
        <f t="shared" si="0"/>
        <v>1108059</v>
      </c>
      <c r="K47" s="693">
        <f t="shared" si="1"/>
        <v>3.7731927905208004E-2</v>
      </c>
    </row>
    <row r="48" spans="1:11" s="30" customFormat="1" ht="15">
      <c r="A48" s="692" t="s">
        <v>744</v>
      </c>
      <c r="B48" s="664">
        <v>0</v>
      </c>
      <c r="C48" s="689">
        <v>0</v>
      </c>
      <c r="D48" s="691">
        <v>0</v>
      </c>
      <c r="E48" s="691">
        <v>0</v>
      </c>
      <c r="F48" s="691">
        <v>0</v>
      </c>
      <c r="G48" s="691">
        <v>0</v>
      </c>
      <c r="H48" s="691">
        <v>0</v>
      </c>
      <c r="I48" s="691">
        <v>0</v>
      </c>
      <c r="J48" s="668">
        <f t="shared" si="0"/>
        <v>0</v>
      </c>
      <c r="K48" s="693">
        <v>0</v>
      </c>
    </row>
    <row r="49" spans="1:11" s="30" customFormat="1" ht="15">
      <c r="A49" s="692" t="s">
        <v>755</v>
      </c>
      <c r="B49" s="664">
        <v>4759306</v>
      </c>
      <c r="C49" s="689">
        <v>396608.83333333331</v>
      </c>
      <c r="D49" s="691">
        <v>54520</v>
      </c>
      <c r="E49" s="691">
        <v>1000</v>
      </c>
      <c r="F49" s="691">
        <v>38675</v>
      </c>
      <c r="G49" s="691">
        <v>30771</v>
      </c>
      <c r="H49" s="691">
        <v>30100</v>
      </c>
      <c r="I49" s="691">
        <v>66548</v>
      </c>
      <c r="J49" s="668">
        <f t="shared" si="0"/>
        <v>221614</v>
      </c>
      <c r="K49" s="693">
        <f t="shared" si="1"/>
        <v>4.6564352029476563E-2</v>
      </c>
    </row>
    <row r="50" spans="1:11" s="30" customFormat="1" ht="15">
      <c r="A50" s="692" t="s">
        <v>757</v>
      </c>
      <c r="B50" s="664">
        <v>0</v>
      </c>
      <c r="C50" s="689">
        <v>0</v>
      </c>
      <c r="D50" s="691">
        <v>0</v>
      </c>
      <c r="E50" s="691">
        <v>0</v>
      </c>
      <c r="F50" s="691">
        <v>0</v>
      </c>
      <c r="G50" s="691">
        <v>0</v>
      </c>
      <c r="H50" s="691">
        <v>0</v>
      </c>
      <c r="I50" s="691">
        <v>0</v>
      </c>
      <c r="J50" s="668">
        <f t="shared" si="0"/>
        <v>0</v>
      </c>
      <c r="K50" s="693">
        <v>0</v>
      </c>
    </row>
    <row r="51" spans="1:11" s="30" customFormat="1" ht="15">
      <c r="A51" s="692" t="s">
        <v>758</v>
      </c>
      <c r="B51" s="664">
        <v>0</v>
      </c>
      <c r="C51" s="689">
        <v>0</v>
      </c>
      <c r="D51" s="691">
        <v>0</v>
      </c>
      <c r="E51" s="691">
        <v>0</v>
      </c>
      <c r="F51" s="691">
        <v>0</v>
      </c>
      <c r="G51" s="691">
        <v>0</v>
      </c>
      <c r="H51" s="691">
        <v>0</v>
      </c>
      <c r="I51" s="691">
        <v>0</v>
      </c>
      <c r="J51" s="668">
        <f t="shared" si="0"/>
        <v>0</v>
      </c>
      <c r="K51" s="693">
        <v>0</v>
      </c>
    </row>
    <row r="52" spans="1:11" s="30" customFormat="1" ht="15">
      <c r="A52" s="692" t="s">
        <v>763</v>
      </c>
      <c r="B52" s="664">
        <v>2463294</v>
      </c>
      <c r="C52" s="689">
        <v>205274.5</v>
      </c>
      <c r="D52" s="691">
        <v>232369</v>
      </c>
      <c r="E52" s="691"/>
      <c r="F52" s="691">
        <v>0</v>
      </c>
      <c r="G52" s="691">
        <v>140900</v>
      </c>
      <c r="H52" s="691">
        <v>47500</v>
      </c>
      <c r="I52" s="691">
        <v>284610</v>
      </c>
      <c r="J52" s="668">
        <f t="shared" si="0"/>
        <v>705379</v>
      </c>
      <c r="K52" s="693">
        <f t="shared" si="1"/>
        <v>0.28635599323507466</v>
      </c>
    </row>
    <row r="53" spans="1:11" s="30" customFormat="1" ht="15">
      <c r="A53" s="692" t="s">
        <v>721</v>
      </c>
      <c r="B53" s="664">
        <v>510969</v>
      </c>
      <c r="C53" s="689">
        <v>42580.75</v>
      </c>
      <c r="D53" s="691">
        <v>0</v>
      </c>
      <c r="E53" s="691">
        <v>0</v>
      </c>
      <c r="F53" s="691">
        <v>0</v>
      </c>
      <c r="G53" s="691">
        <v>0</v>
      </c>
      <c r="H53" s="691">
        <v>0</v>
      </c>
      <c r="I53" s="691">
        <v>0</v>
      </c>
      <c r="J53" s="668">
        <f t="shared" si="0"/>
        <v>0</v>
      </c>
      <c r="K53" s="693">
        <f t="shared" si="1"/>
        <v>0</v>
      </c>
    </row>
    <row r="54" spans="1:11" s="30" customFormat="1" ht="15">
      <c r="A54" s="692" t="s">
        <v>771</v>
      </c>
      <c r="B54" s="664">
        <v>0</v>
      </c>
      <c r="C54" s="689">
        <v>0</v>
      </c>
      <c r="D54" s="691">
        <v>0</v>
      </c>
      <c r="E54" s="691">
        <v>0</v>
      </c>
      <c r="F54" s="691">
        <v>0</v>
      </c>
      <c r="G54" s="691">
        <v>0</v>
      </c>
      <c r="H54" s="691">
        <v>0</v>
      </c>
      <c r="I54" s="691">
        <v>0</v>
      </c>
      <c r="J54" s="668">
        <f t="shared" si="0"/>
        <v>0</v>
      </c>
      <c r="K54" s="693">
        <v>0</v>
      </c>
    </row>
    <row r="55" spans="1:11" s="30" customFormat="1" ht="15">
      <c r="A55" s="692" t="s">
        <v>723</v>
      </c>
      <c r="B55" s="664">
        <v>12432688</v>
      </c>
      <c r="C55" s="689">
        <v>1036057.3333333334</v>
      </c>
      <c r="D55" s="691">
        <v>327550</v>
      </c>
      <c r="E55" s="691">
        <v>460400</v>
      </c>
      <c r="F55" s="691">
        <v>469500</v>
      </c>
      <c r="G55" s="691">
        <v>547000</v>
      </c>
      <c r="H55" s="691">
        <v>374000</v>
      </c>
      <c r="I55" s="691">
        <v>246000</v>
      </c>
      <c r="J55" s="668">
        <f t="shared" si="0"/>
        <v>2424450</v>
      </c>
      <c r="K55" s="693">
        <f t="shared" si="1"/>
        <v>0.19500610004851726</v>
      </c>
    </row>
    <row r="56" spans="1:11" s="30" customFormat="1" ht="15">
      <c r="A56" s="690" t="s">
        <v>788</v>
      </c>
      <c r="B56" s="664"/>
      <c r="C56" s="694"/>
      <c r="D56" s="691"/>
      <c r="E56" s="691"/>
      <c r="F56" s="691">
        <v>0</v>
      </c>
      <c r="G56" s="691"/>
      <c r="H56" s="691"/>
      <c r="I56" s="691">
        <v>0</v>
      </c>
      <c r="J56" s="668">
        <f t="shared" si="0"/>
        <v>0</v>
      </c>
      <c r="K56" s="693">
        <v>0</v>
      </c>
    </row>
    <row r="57" spans="1:11" s="670" customFormat="1" ht="15">
      <c r="A57" s="692" t="s">
        <v>775</v>
      </c>
      <c r="B57" s="664">
        <v>10903902</v>
      </c>
      <c r="C57" s="689">
        <v>908658.5</v>
      </c>
      <c r="D57" s="691">
        <v>211900</v>
      </c>
      <c r="E57" s="691">
        <v>217900</v>
      </c>
      <c r="F57" s="691">
        <v>221470</v>
      </c>
      <c r="G57" s="691">
        <v>193800</v>
      </c>
      <c r="H57" s="691">
        <v>151120</v>
      </c>
      <c r="I57" s="691">
        <v>135350</v>
      </c>
      <c r="J57" s="668">
        <f t="shared" si="0"/>
        <v>1131540</v>
      </c>
      <c r="K57" s="693">
        <f t="shared" si="1"/>
        <v>0.10377386003652637</v>
      </c>
    </row>
    <row r="58" spans="1:11" s="30" customFormat="1" ht="15">
      <c r="A58" s="692" t="s">
        <v>724</v>
      </c>
      <c r="B58" s="664">
        <v>35819848</v>
      </c>
      <c r="C58" s="689">
        <v>2984987.3333333335</v>
      </c>
      <c r="D58" s="691">
        <v>2210410</v>
      </c>
      <c r="E58" s="691">
        <v>1441410</v>
      </c>
      <c r="F58" s="691">
        <v>2120451</v>
      </c>
      <c r="G58" s="691">
        <v>2271980</v>
      </c>
      <c r="H58" s="691">
        <v>2534150</v>
      </c>
      <c r="I58" s="691">
        <v>2386690</v>
      </c>
      <c r="J58" s="668">
        <f t="shared" si="0"/>
        <v>12965091</v>
      </c>
      <c r="K58" s="693">
        <f t="shared" si="1"/>
        <v>0.3619527084537042</v>
      </c>
    </row>
    <row r="59" spans="1:11" s="30" customFormat="1" ht="15">
      <c r="A59" s="692" t="s">
        <v>750</v>
      </c>
      <c r="B59" s="664">
        <v>0</v>
      </c>
      <c r="C59" s="689">
        <v>0</v>
      </c>
      <c r="D59" s="691">
        <v>0</v>
      </c>
      <c r="E59" s="691">
        <v>0</v>
      </c>
      <c r="F59" s="691">
        <v>0</v>
      </c>
      <c r="G59" s="691">
        <v>0</v>
      </c>
      <c r="H59" s="691">
        <v>0</v>
      </c>
      <c r="I59" s="691">
        <v>0</v>
      </c>
      <c r="J59" s="668">
        <f t="shared" si="0"/>
        <v>0</v>
      </c>
      <c r="K59" s="693">
        <v>0</v>
      </c>
    </row>
    <row r="60" spans="1:11" s="30" customFormat="1" ht="15">
      <c r="A60" s="692" t="s">
        <v>801</v>
      </c>
      <c r="B60" s="664">
        <v>5844668</v>
      </c>
      <c r="C60" s="689">
        <v>487055.66666666669</v>
      </c>
      <c r="D60" s="691">
        <v>22000</v>
      </c>
      <c r="E60" s="691">
        <v>64000</v>
      </c>
      <c r="F60" s="691">
        <v>0</v>
      </c>
      <c r="G60" s="691">
        <v>0</v>
      </c>
      <c r="H60" s="691">
        <v>112000</v>
      </c>
      <c r="I60" s="691">
        <v>0</v>
      </c>
      <c r="J60" s="668">
        <f t="shared" si="0"/>
        <v>198000</v>
      </c>
      <c r="K60" s="693">
        <f t="shared" si="1"/>
        <v>3.3877031167553057E-2</v>
      </c>
    </row>
    <row r="61" spans="1:11" s="30" customFormat="1" ht="15">
      <c r="A61" s="690" t="s">
        <v>789</v>
      </c>
      <c r="B61" s="664"/>
      <c r="C61" s="694"/>
      <c r="D61" s="691"/>
      <c r="E61" s="691"/>
      <c r="F61" s="691">
        <v>0</v>
      </c>
      <c r="G61" s="691"/>
      <c r="H61" s="691"/>
      <c r="I61" s="691">
        <v>0</v>
      </c>
      <c r="J61" s="668">
        <f t="shared" si="0"/>
        <v>0</v>
      </c>
      <c r="K61" s="693">
        <v>0</v>
      </c>
    </row>
    <row r="62" spans="1:11" s="670" customFormat="1" ht="15">
      <c r="A62" s="692" t="s">
        <v>767</v>
      </c>
      <c r="B62" s="664">
        <v>3072669</v>
      </c>
      <c r="C62" s="689">
        <v>256055.75</v>
      </c>
      <c r="D62" s="691">
        <v>110200</v>
      </c>
      <c r="E62" s="691">
        <v>40800</v>
      </c>
      <c r="F62" s="691">
        <v>118650</v>
      </c>
      <c r="G62" s="691">
        <v>40800</v>
      </c>
      <c r="H62" s="691">
        <v>50000</v>
      </c>
      <c r="I62" s="691">
        <v>21300</v>
      </c>
      <c r="J62" s="668">
        <f t="shared" si="0"/>
        <v>381750</v>
      </c>
      <c r="K62" s="693">
        <f t="shared" si="1"/>
        <v>0.12424052183948223</v>
      </c>
    </row>
    <row r="63" spans="1:11" s="30" customFormat="1" ht="15">
      <c r="A63" s="692" t="s">
        <v>764</v>
      </c>
      <c r="B63" s="664">
        <v>2206690</v>
      </c>
      <c r="C63" s="689">
        <v>183890.83333333334</v>
      </c>
      <c r="D63" s="691">
        <v>77690</v>
      </c>
      <c r="E63" s="691">
        <v>39190</v>
      </c>
      <c r="F63" s="691">
        <v>76880</v>
      </c>
      <c r="G63" s="691">
        <v>164070</v>
      </c>
      <c r="H63" s="691">
        <v>122910</v>
      </c>
      <c r="I63" s="691">
        <v>72100</v>
      </c>
      <c r="J63" s="668">
        <f t="shared" si="0"/>
        <v>552840</v>
      </c>
      <c r="K63" s="693">
        <f t="shared" si="1"/>
        <v>0.25052907295542193</v>
      </c>
    </row>
    <row r="64" spans="1:11" s="30" customFormat="1" ht="15">
      <c r="A64" s="692" t="s">
        <v>770</v>
      </c>
      <c r="B64" s="664">
        <v>0</v>
      </c>
      <c r="C64" s="689">
        <v>0</v>
      </c>
      <c r="D64" s="691">
        <v>0</v>
      </c>
      <c r="E64" s="691">
        <v>0</v>
      </c>
      <c r="F64" s="691">
        <v>0</v>
      </c>
      <c r="G64" s="691">
        <v>0</v>
      </c>
      <c r="H64" s="691">
        <v>0</v>
      </c>
      <c r="I64" s="691">
        <v>0</v>
      </c>
      <c r="J64" s="668">
        <f t="shared" si="0"/>
        <v>0</v>
      </c>
      <c r="K64" s="693">
        <v>0</v>
      </c>
    </row>
    <row r="65" spans="1:11" s="30" customFormat="1" ht="15">
      <c r="A65" s="692" t="s">
        <v>760</v>
      </c>
      <c r="B65" s="664">
        <v>0</v>
      </c>
      <c r="C65" s="689">
        <v>0</v>
      </c>
      <c r="D65" s="691">
        <v>0</v>
      </c>
      <c r="E65" s="691">
        <v>0</v>
      </c>
      <c r="F65" s="691">
        <v>0</v>
      </c>
      <c r="G65" s="691">
        <v>0</v>
      </c>
      <c r="H65" s="691">
        <v>0</v>
      </c>
      <c r="I65" s="691">
        <v>0</v>
      </c>
      <c r="J65" s="668">
        <f t="shared" si="0"/>
        <v>0</v>
      </c>
      <c r="K65" s="693">
        <v>0</v>
      </c>
    </row>
    <row r="66" spans="1:11" s="30" customFormat="1" ht="15">
      <c r="A66" s="692" t="s">
        <v>731</v>
      </c>
      <c r="B66" s="664">
        <v>2903132</v>
      </c>
      <c r="C66" s="689">
        <v>241927.66666666666</v>
      </c>
      <c r="D66" s="691">
        <v>0</v>
      </c>
      <c r="E66" s="691">
        <v>0</v>
      </c>
      <c r="F66" s="691">
        <v>0</v>
      </c>
      <c r="G66" s="691">
        <v>0</v>
      </c>
      <c r="H66" s="691">
        <v>0</v>
      </c>
      <c r="I66" s="691">
        <v>0</v>
      </c>
      <c r="J66" s="668">
        <f t="shared" si="0"/>
        <v>0</v>
      </c>
      <c r="K66" s="693">
        <f t="shared" si="1"/>
        <v>0</v>
      </c>
    </row>
    <row r="67" spans="1:11" s="30" customFormat="1" ht="15">
      <c r="A67" s="692" t="s">
        <v>725</v>
      </c>
      <c r="B67" s="664">
        <v>1602032</v>
      </c>
      <c r="C67" s="689">
        <v>133502.66666666666</v>
      </c>
      <c r="D67" s="691">
        <v>34583</v>
      </c>
      <c r="E67" s="691">
        <v>46252</v>
      </c>
      <c r="F67" s="691">
        <v>13950</v>
      </c>
      <c r="G67" s="691">
        <v>45470</v>
      </c>
      <c r="H67" s="691">
        <v>101956</v>
      </c>
      <c r="I67" s="691">
        <v>48518</v>
      </c>
      <c r="J67" s="668">
        <f t="shared" si="0"/>
        <v>290729</v>
      </c>
      <c r="K67" s="693">
        <f t="shared" si="1"/>
        <v>0.18147515155752195</v>
      </c>
    </row>
    <row r="68" spans="1:11" s="30" customFormat="1" ht="15">
      <c r="A68" s="692" t="s">
        <v>726</v>
      </c>
      <c r="B68" s="664">
        <v>1035489</v>
      </c>
      <c r="C68" s="689">
        <v>86290.75</v>
      </c>
      <c r="D68" s="691">
        <v>20650</v>
      </c>
      <c r="E68" s="691">
        <v>27735</v>
      </c>
      <c r="F68" s="691">
        <v>20850</v>
      </c>
      <c r="G68" s="691">
        <v>23060</v>
      </c>
      <c r="H68" s="691">
        <v>10500</v>
      </c>
      <c r="I68" s="691">
        <v>0</v>
      </c>
      <c r="J68" s="668">
        <f t="shared" si="0"/>
        <v>102795</v>
      </c>
      <c r="K68" s="693">
        <f t="shared" si="1"/>
        <v>9.9271938185726744E-2</v>
      </c>
    </row>
    <row r="69" spans="1:11" s="30" customFormat="1" ht="15">
      <c r="A69" s="692" t="s">
        <v>719</v>
      </c>
      <c r="B69" s="664">
        <v>0</v>
      </c>
      <c r="C69" s="689">
        <v>0</v>
      </c>
      <c r="D69" s="691">
        <v>0</v>
      </c>
      <c r="E69" s="691">
        <v>0</v>
      </c>
      <c r="F69" s="691">
        <v>0</v>
      </c>
      <c r="G69" s="691">
        <v>0</v>
      </c>
      <c r="H69" s="691">
        <v>700</v>
      </c>
      <c r="I69" s="691">
        <v>0</v>
      </c>
      <c r="J69" s="668">
        <f t="shared" si="0"/>
        <v>700</v>
      </c>
      <c r="K69" s="693">
        <v>0</v>
      </c>
    </row>
    <row r="70" spans="1:11" s="30" customFormat="1" ht="15">
      <c r="A70" s="692" t="s">
        <v>751</v>
      </c>
      <c r="B70" s="664">
        <v>1109427</v>
      </c>
      <c r="C70" s="689">
        <v>92452.25</v>
      </c>
      <c r="D70" s="691">
        <v>24980</v>
      </c>
      <c r="E70" s="691">
        <v>400</v>
      </c>
      <c r="F70" s="691">
        <v>10400</v>
      </c>
      <c r="G70" s="691">
        <v>18790</v>
      </c>
      <c r="H70" s="691">
        <v>26875</v>
      </c>
      <c r="I70" s="691">
        <v>1080</v>
      </c>
      <c r="J70" s="668">
        <f t="shared" si="0"/>
        <v>82525</v>
      </c>
      <c r="K70" s="693">
        <f t="shared" si="1"/>
        <v>7.4385245716933154E-2</v>
      </c>
    </row>
    <row r="71" spans="1:11" s="30" customFormat="1" ht="15">
      <c r="A71" s="692" t="s">
        <v>727</v>
      </c>
      <c r="B71" s="664">
        <v>1245419</v>
      </c>
      <c r="C71" s="689">
        <v>103784.91666666667</v>
      </c>
      <c r="D71" s="691">
        <v>24930</v>
      </c>
      <c r="E71" s="691">
        <v>17304</v>
      </c>
      <c r="F71" s="691">
        <v>25030</v>
      </c>
      <c r="G71" s="691">
        <v>26825</v>
      </c>
      <c r="H71" s="691">
        <v>0</v>
      </c>
      <c r="I71" s="691">
        <v>28595</v>
      </c>
      <c r="J71" s="668">
        <f t="shared" si="0"/>
        <v>122684</v>
      </c>
      <c r="K71" s="693">
        <f t="shared" si="1"/>
        <v>9.8508212898630904E-2</v>
      </c>
    </row>
    <row r="72" spans="1:11" s="30" customFormat="1" ht="15">
      <c r="A72" s="692" t="s">
        <v>756</v>
      </c>
      <c r="B72" s="664">
        <v>2132783</v>
      </c>
      <c r="C72" s="689">
        <v>177731.91666666666</v>
      </c>
      <c r="D72" s="691">
        <v>3515</v>
      </c>
      <c r="E72" s="691">
        <v>0</v>
      </c>
      <c r="F72" s="691">
        <v>0</v>
      </c>
      <c r="G72" s="691">
        <v>0</v>
      </c>
      <c r="H72" s="691">
        <v>0</v>
      </c>
      <c r="I72" s="691">
        <v>0</v>
      </c>
      <c r="J72" s="668">
        <f t="shared" si="0"/>
        <v>3515</v>
      </c>
      <c r="K72" s="693">
        <f t="shared" si="1"/>
        <v>1.6480814034995591E-3</v>
      </c>
    </row>
    <row r="73" spans="1:11" s="30" customFormat="1" ht="15">
      <c r="A73" s="692" t="s">
        <v>752</v>
      </c>
      <c r="B73" s="664">
        <v>402086</v>
      </c>
      <c r="C73" s="689">
        <v>33507.166666666664</v>
      </c>
      <c r="D73" s="691">
        <v>37400</v>
      </c>
      <c r="E73" s="691">
        <v>15400</v>
      </c>
      <c r="F73" s="691">
        <v>17400</v>
      </c>
      <c r="G73" s="691">
        <v>24000</v>
      </c>
      <c r="H73" s="691">
        <v>39600</v>
      </c>
      <c r="I73" s="691">
        <v>99000</v>
      </c>
      <c r="J73" s="668">
        <f t="shared" ref="J73:J82" si="2">H73+G73+F73+E73+D73+I73</f>
        <v>232800</v>
      </c>
      <c r="K73" s="693">
        <f t="shared" si="1"/>
        <v>0.57898061608710572</v>
      </c>
    </row>
    <row r="74" spans="1:11" s="30" customFormat="1" ht="15">
      <c r="A74" s="692" t="s">
        <v>779</v>
      </c>
      <c r="B74" s="664">
        <v>437736</v>
      </c>
      <c r="C74" s="689">
        <v>36478</v>
      </c>
      <c r="D74" s="691">
        <v>19500</v>
      </c>
      <c r="E74" s="691">
        <v>4000</v>
      </c>
      <c r="F74" s="691">
        <v>18200</v>
      </c>
      <c r="G74" s="691">
        <v>15040</v>
      </c>
      <c r="H74" s="691">
        <v>17000</v>
      </c>
      <c r="I74" s="691">
        <v>36500</v>
      </c>
      <c r="J74" s="668">
        <f t="shared" si="2"/>
        <v>110240</v>
      </c>
      <c r="K74" s="693">
        <f t="shared" si="1"/>
        <v>0.25184129246851983</v>
      </c>
    </row>
    <row r="75" spans="1:11" s="30" customFormat="1" ht="15">
      <c r="A75" s="690" t="s">
        <v>790</v>
      </c>
      <c r="B75" s="664"/>
      <c r="C75" s="694">
        <v>0</v>
      </c>
      <c r="D75" s="691"/>
      <c r="E75" s="691"/>
      <c r="F75" s="691">
        <v>0</v>
      </c>
      <c r="G75" s="691"/>
      <c r="H75" s="691"/>
      <c r="I75" s="691">
        <v>0</v>
      </c>
      <c r="J75" s="668">
        <f t="shared" si="2"/>
        <v>0</v>
      </c>
      <c r="K75" s="693">
        <v>0</v>
      </c>
    </row>
    <row r="76" spans="1:11" s="670" customFormat="1" ht="15">
      <c r="A76" s="692" t="s">
        <v>765</v>
      </c>
      <c r="B76" s="664">
        <v>67973538</v>
      </c>
      <c r="C76" s="689">
        <v>5664461.5</v>
      </c>
      <c r="D76" s="691">
        <v>2169400</v>
      </c>
      <c r="E76" s="691">
        <v>2657800</v>
      </c>
      <c r="F76" s="691">
        <v>1964700</v>
      </c>
      <c r="G76" s="691">
        <v>635500</v>
      </c>
      <c r="H76" s="691">
        <v>773300</v>
      </c>
      <c r="I76" s="691">
        <v>396200</v>
      </c>
      <c r="J76" s="668">
        <f t="shared" si="2"/>
        <v>8596900</v>
      </c>
      <c r="K76" s="693">
        <f t="shared" ref="K76:K83" si="3">J76/B76</f>
        <v>0.12647421706958964</v>
      </c>
    </row>
    <row r="77" spans="1:11" s="30" customFormat="1" ht="15">
      <c r="A77" s="692" t="s">
        <v>747</v>
      </c>
      <c r="B77" s="664">
        <v>1116992</v>
      </c>
      <c r="C77" s="689">
        <v>93082.666666666672</v>
      </c>
      <c r="D77" s="691">
        <v>37340</v>
      </c>
      <c r="E77" s="691">
        <v>46270</v>
      </c>
      <c r="F77" s="691">
        <v>97200</v>
      </c>
      <c r="G77" s="691">
        <v>55000</v>
      </c>
      <c r="H77" s="691">
        <v>18200</v>
      </c>
      <c r="I77" s="691">
        <v>49600</v>
      </c>
      <c r="J77" s="668">
        <f t="shared" si="2"/>
        <v>303610</v>
      </c>
      <c r="K77" s="693">
        <f t="shared" si="3"/>
        <v>0.27181036211539561</v>
      </c>
    </row>
    <row r="78" spans="1:11" s="30" customFormat="1" ht="15">
      <c r="A78" s="692" t="s">
        <v>728</v>
      </c>
      <c r="B78" s="664">
        <v>0</v>
      </c>
      <c r="C78" s="689">
        <v>0</v>
      </c>
      <c r="D78" s="691">
        <v>0</v>
      </c>
      <c r="E78" s="691">
        <v>0</v>
      </c>
      <c r="F78" s="691">
        <v>0</v>
      </c>
      <c r="G78" s="691">
        <v>0</v>
      </c>
      <c r="H78" s="691">
        <v>0</v>
      </c>
      <c r="I78" s="691">
        <v>0</v>
      </c>
      <c r="J78" s="668">
        <f t="shared" si="2"/>
        <v>0</v>
      </c>
      <c r="K78" s="693">
        <v>0</v>
      </c>
    </row>
    <row r="79" spans="1:11" s="30" customFormat="1" ht="15">
      <c r="A79" s="692" t="s">
        <v>748</v>
      </c>
      <c r="B79" s="664">
        <v>31370361</v>
      </c>
      <c r="C79" s="689">
        <v>2614196.75</v>
      </c>
      <c r="D79" s="691">
        <v>999390</v>
      </c>
      <c r="E79" s="691">
        <v>712315</v>
      </c>
      <c r="F79" s="691">
        <v>1038050</v>
      </c>
      <c r="G79" s="691">
        <v>1410820</v>
      </c>
      <c r="H79" s="691">
        <v>1248410</v>
      </c>
      <c r="I79" s="691">
        <v>1453885</v>
      </c>
      <c r="J79" s="668">
        <f t="shared" si="2"/>
        <v>6862870</v>
      </c>
      <c r="K79" s="693">
        <f t="shared" si="3"/>
        <v>0.21876923890037478</v>
      </c>
    </row>
    <row r="80" spans="1:11" s="30" customFormat="1" ht="15">
      <c r="A80" s="692" t="s">
        <v>802</v>
      </c>
      <c r="B80" s="664">
        <v>306532</v>
      </c>
      <c r="C80" s="689">
        <v>25544.333333333332</v>
      </c>
      <c r="D80" s="691">
        <v>0</v>
      </c>
      <c r="E80" s="691">
        <v>0</v>
      </c>
      <c r="F80" s="691">
        <v>0</v>
      </c>
      <c r="G80" s="691">
        <v>0</v>
      </c>
      <c r="H80" s="691"/>
      <c r="I80" s="691">
        <v>0</v>
      </c>
      <c r="J80" s="668">
        <f t="shared" si="2"/>
        <v>0</v>
      </c>
      <c r="K80" s="693">
        <f t="shared" si="3"/>
        <v>0</v>
      </c>
    </row>
    <row r="81" spans="1:11" s="30" customFormat="1" ht="15">
      <c r="A81" s="692" t="s">
        <v>730</v>
      </c>
      <c r="B81" s="664">
        <v>16314</v>
      </c>
      <c r="C81" s="689">
        <v>1359.5</v>
      </c>
      <c r="D81" s="691">
        <v>0</v>
      </c>
      <c r="E81" s="691">
        <v>0</v>
      </c>
      <c r="F81" s="691">
        <v>0</v>
      </c>
      <c r="G81" s="691">
        <v>0</v>
      </c>
      <c r="H81" s="691"/>
      <c r="I81" s="691">
        <v>0</v>
      </c>
      <c r="J81" s="668">
        <f t="shared" si="2"/>
        <v>0</v>
      </c>
      <c r="K81" s="693">
        <f t="shared" si="3"/>
        <v>0</v>
      </c>
    </row>
    <row r="82" spans="1:11" s="30" customFormat="1" ht="15">
      <c r="A82" s="690" t="s">
        <v>791</v>
      </c>
      <c r="B82" s="664"/>
      <c r="C82" s="694">
        <v>0</v>
      </c>
      <c r="D82" s="691"/>
      <c r="E82" s="691"/>
      <c r="F82" s="691">
        <v>0</v>
      </c>
      <c r="G82" s="691"/>
      <c r="H82" s="691"/>
      <c r="I82" s="691">
        <v>0</v>
      </c>
      <c r="J82" s="668">
        <f t="shared" si="2"/>
        <v>0</v>
      </c>
      <c r="K82" s="693">
        <v>0</v>
      </c>
    </row>
    <row r="83" spans="1:11" s="670" customFormat="1" ht="15">
      <c r="A83" s="692" t="s">
        <v>754</v>
      </c>
      <c r="B83" s="664">
        <v>3983873</v>
      </c>
      <c r="C83" s="689">
        <v>331989.41666666669</v>
      </c>
      <c r="D83" s="691">
        <v>68430</v>
      </c>
      <c r="E83" s="691">
        <v>806920</v>
      </c>
      <c r="F83" s="691">
        <v>48785</v>
      </c>
      <c r="G83" s="691">
        <v>247589.6</v>
      </c>
      <c r="H83" s="691">
        <v>769171</v>
      </c>
      <c r="I83" s="691">
        <v>461519</v>
      </c>
      <c r="J83" s="668">
        <f>H83+G83+F83+E83+D83+I83</f>
        <v>2402414.6</v>
      </c>
      <c r="K83" s="693">
        <f t="shared" si="3"/>
        <v>0.6030349361036359</v>
      </c>
    </row>
    <row r="84" spans="1:11" s="30" customFormat="1">
      <c r="A84" s="671" t="s">
        <v>34</v>
      </c>
      <c r="B84" s="672">
        <f>SUM(B8:B83)</f>
        <v>469156699</v>
      </c>
      <c r="C84" s="672">
        <f t="shared" ref="C84:I84" si="4">SUM(C8:C83)</f>
        <v>39096918.666666664</v>
      </c>
      <c r="D84" s="672">
        <f t="shared" si="4"/>
        <v>27623728.25</v>
      </c>
      <c r="E84" s="672">
        <f t="shared" si="4"/>
        <v>14895637</v>
      </c>
      <c r="F84" s="672">
        <f t="shared" si="4"/>
        <v>14218087.300000001</v>
      </c>
      <c r="G84" s="672">
        <f t="shared" si="4"/>
        <v>13722024</v>
      </c>
      <c r="H84" s="672">
        <f t="shared" si="4"/>
        <v>14827004.050000001</v>
      </c>
      <c r="I84" s="672">
        <f t="shared" si="4"/>
        <v>14391544.800000001</v>
      </c>
      <c r="J84" s="672">
        <f>SUM(J8:J83)</f>
        <v>99678025.399999991</v>
      </c>
      <c r="K84" s="695">
        <f>J84/B84</f>
        <v>0.21246211684169086</v>
      </c>
    </row>
    <row r="85" spans="1:11" s="147" customFormat="1">
      <c r="A85" s="558"/>
      <c r="B85" s="696"/>
      <c r="C85" s="696"/>
      <c r="D85" s="696"/>
      <c r="E85" s="696"/>
      <c r="F85" s="696"/>
      <c r="G85" s="696"/>
      <c r="H85" s="697">
        <f>D85+E85</f>
        <v>0</v>
      </c>
      <c r="I85" s="697"/>
      <c r="J85" s="698"/>
      <c r="K85" s="558"/>
    </row>
    <row r="86" spans="1:11" s="147" customFormat="1">
      <c r="A86" s="558"/>
      <c r="B86" s="696"/>
      <c r="C86" s="696"/>
      <c r="D86" s="696"/>
      <c r="E86" s="696"/>
      <c r="F86" s="696"/>
      <c r="G86" s="696"/>
      <c r="H86" s="697">
        <f>D86+E86</f>
        <v>0</v>
      </c>
      <c r="I86" s="697"/>
      <c r="J86" s="698"/>
      <c r="K86" s="558"/>
    </row>
    <row r="87" spans="1:11">
      <c r="A87" s="558" t="s">
        <v>1043</v>
      </c>
      <c r="B87" s="697"/>
      <c r="C87" s="697"/>
      <c r="D87" s="697"/>
      <c r="E87" s="697"/>
      <c r="F87" s="697"/>
      <c r="G87" s="697"/>
      <c r="H87" s="697">
        <f>D87+E87</f>
        <v>0</v>
      </c>
      <c r="I87" s="697"/>
      <c r="J87" s="698"/>
      <c r="K87" s="3"/>
    </row>
    <row r="88" spans="1:11">
      <c r="A88" s="3" t="s">
        <v>1044</v>
      </c>
      <c r="B88" s="697">
        <v>7172162009</v>
      </c>
      <c r="C88" s="697">
        <v>0</v>
      </c>
      <c r="D88" s="697">
        <v>573772958</v>
      </c>
      <c r="E88" s="697">
        <v>0</v>
      </c>
      <c r="F88" s="697">
        <v>609633771</v>
      </c>
      <c r="G88" s="697">
        <v>573772961</v>
      </c>
      <c r="H88" s="697">
        <v>609633770</v>
      </c>
      <c r="I88" s="697">
        <v>573772960</v>
      </c>
      <c r="J88" s="697">
        <f t="shared" ref="J88:J93" si="5">D88+E88+F88+G88+H88+I88</f>
        <v>2940586420</v>
      </c>
      <c r="K88" s="698">
        <f>J88/B88</f>
        <v>0.4099999994855108</v>
      </c>
    </row>
    <row r="89" spans="1:11">
      <c r="A89" s="3" t="s">
        <v>1045</v>
      </c>
      <c r="B89" s="697">
        <v>0</v>
      </c>
      <c r="C89" s="697">
        <v>0</v>
      </c>
      <c r="D89" s="697">
        <v>0</v>
      </c>
      <c r="E89" s="697">
        <v>0</v>
      </c>
      <c r="F89" s="697">
        <v>0</v>
      </c>
      <c r="G89" s="697">
        <v>0</v>
      </c>
      <c r="H89" s="697">
        <v>0</v>
      </c>
      <c r="I89" s="697">
        <v>0</v>
      </c>
      <c r="J89" s="697">
        <f t="shared" si="5"/>
        <v>0</v>
      </c>
      <c r="K89" s="698">
        <v>0</v>
      </c>
    </row>
    <row r="90" spans="1:11">
      <c r="A90" s="3" t="s">
        <v>1046</v>
      </c>
      <c r="B90" s="697">
        <v>0</v>
      </c>
      <c r="C90" s="697">
        <v>0</v>
      </c>
      <c r="D90" s="697">
        <v>0</v>
      </c>
      <c r="E90" s="697">
        <v>0</v>
      </c>
      <c r="F90" s="697">
        <v>0</v>
      </c>
      <c r="G90" s="697">
        <v>0</v>
      </c>
      <c r="H90" s="697">
        <v>0</v>
      </c>
      <c r="I90" s="697">
        <v>0</v>
      </c>
      <c r="J90" s="697">
        <f t="shared" si="5"/>
        <v>0</v>
      </c>
      <c r="K90" s="698">
        <v>0</v>
      </c>
    </row>
    <row r="91" spans="1:11">
      <c r="A91" s="3" t="s">
        <v>1047</v>
      </c>
      <c r="B91" s="697">
        <v>0</v>
      </c>
      <c r="C91" s="697">
        <v>0</v>
      </c>
      <c r="D91" s="697">
        <v>0</v>
      </c>
      <c r="E91" s="697">
        <v>0</v>
      </c>
      <c r="F91" s="697">
        <v>0</v>
      </c>
      <c r="G91" s="697">
        <v>0</v>
      </c>
      <c r="H91" s="697">
        <v>0</v>
      </c>
      <c r="I91" s="697">
        <v>0</v>
      </c>
      <c r="J91" s="697">
        <f t="shared" si="5"/>
        <v>0</v>
      </c>
      <c r="K91" s="698">
        <v>0</v>
      </c>
    </row>
    <row r="92" spans="1:11">
      <c r="A92" s="3" t="s">
        <v>1048</v>
      </c>
      <c r="B92" s="697">
        <v>0</v>
      </c>
      <c r="C92" s="697">
        <v>0</v>
      </c>
      <c r="D92" s="697">
        <v>0</v>
      </c>
      <c r="E92" s="697">
        <v>0</v>
      </c>
      <c r="F92" s="697">
        <v>0</v>
      </c>
      <c r="G92" s="697">
        <v>0</v>
      </c>
      <c r="H92" s="697">
        <v>0</v>
      </c>
      <c r="I92" s="697">
        <v>0</v>
      </c>
      <c r="J92" s="697">
        <f t="shared" si="5"/>
        <v>0</v>
      </c>
      <c r="K92" s="698">
        <v>0</v>
      </c>
    </row>
    <row r="93" spans="1:11">
      <c r="A93" s="3" t="s">
        <v>1049</v>
      </c>
      <c r="B93" s="697">
        <v>477133112</v>
      </c>
      <c r="C93" s="697">
        <v>0</v>
      </c>
      <c r="D93" s="697">
        <v>0</v>
      </c>
      <c r="E93" s="697">
        <v>0</v>
      </c>
      <c r="F93" s="697">
        <v>0</v>
      </c>
      <c r="G93" s="697">
        <v>0</v>
      </c>
      <c r="H93" s="697">
        <v>0</v>
      </c>
      <c r="I93" s="697">
        <v>0</v>
      </c>
      <c r="J93" s="697">
        <f t="shared" si="5"/>
        <v>0</v>
      </c>
      <c r="K93" s="698">
        <f>J93/B93</f>
        <v>0</v>
      </c>
    </row>
    <row r="94" spans="1:11" s="147" customFormat="1">
      <c r="A94" s="558" t="s">
        <v>713</v>
      </c>
      <c r="B94" s="696">
        <f t="shared" ref="B94:K94" si="6">SUM(B88:B93)</f>
        <v>7649295121</v>
      </c>
      <c r="C94" s="696">
        <f t="shared" si="6"/>
        <v>0</v>
      </c>
      <c r="D94" s="696">
        <f t="shared" si="6"/>
        <v>573772958</v>
      </c>
      <c r="E94" s="696">
        <f t="shared" si="6"/>
        <v>0</v>
      </c>
      <c r="F94" s="696">
        <f t="shared" si="6"/>
        <v>609633771</v>
      </c>
      <c r="G94" s="696">
        <f t="shared" si="6"/>
        <v>573772961</v>
      </c>
      <c r="H94" s="696">
        <f t="shared" si="6"/>
        <v>609633770</v>
      </c>
      <c r="I94" s="696">
        <f t="shared" si="6"/>
        <v>573772960</v>
      </c>
      <c r="J94" s="696">
        <f t="shared" si="6"/>
        <v>2940586420</v>
      </c>
      <c r="K94" s="699">
        <f t="shared" si="6"/>
        <v>0.4099999994855108</v>
      </c>
    </row>
    <row r="95" spans="1:11" s="147" customFormat="1">
      <c r="A95" s="562" t="s">
        <v>1050</v>
      </c>
      <c r="B95" s="700">
        <f>B94+B84</f>
        <v>8118451820</v>
      </c>
      <c r="C95" s="700">
        <f t="shared" ref="C95:K95" si="7">C94+C84</f>
        <v>39096918.666666664</v>
      </c>
      <c r="D95" s="700">
        <f t="shared" si="7"/>
        <v>601396686.25</v>
      </c>
      <c r="E95" s="700">
        <f t="shared" si="7"/>
        <v>14895637</v>
      </c>
      <c r="F95" s="700">
        <f t="shared" si="7"/>
        <v>623851858.29999995</v>
      </c>
      <c r="G95" s="700">
        <f t="shared" si="7"/>
        <v>587494985</v>
      </c>
      <c r="H95" s="700">
        <f t="shared" si="7"/>
        <v>624460774.04999995</v>
      </c>
      <c r="I95" s="700">
        <f t="shared" si="7"/>
        <v>588164504.79999995</v>
      </c>
      <c r="J95" s="700">
        <f t="shared" si="7"/>
        <v>3040264445.4000001</v>
      </c>
      <c r="K95" s="701">
        <f t="shared" si="7"/>
        <v>0.62246211632720172</v>
      </c>
    </row>
  </sheetData>
  <mergeCells count="4">
    <mergeCell ref="A1:E1"/>
    <mergeCell ref="A2:H2"/>
    <mergeCell ref="A3:H3"/>
    <mergeCell ref="A4:H4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topLeftCell="A19" workbookViewId="0">
      <selection activeCell="D25" sqref="D25"/>
    </sheetView>
  </sheetViews>
  <sheetFormatPr defaultColWidth="9.1796875" defaultRowHeight="14"/>
  <cols>
    <col min="1" max="1" width="24.1796875" style="733" customWidth="1"/>
    <col min="2" max="2" width="15.54296875" style="733" customWidth="1"/>
    <col min="3" max="3" width="17.81640625" style="772" customWidth="1"/>
    <col min="4" max="4" width="21.1796875" style="772" customWidth="1"/>
    <col min="5" max="5" width="16.81640625" style="772" customWidth="1"/>
    <col min="6" max="6" width="19.81640625" style="733" customWidth="1"/>
    <col min="7" max="7" width="15" style="733" bestFit="1" customWidth="1"/>
    <col min="8" max="8" width="9.1796875" style="733"/>
    <col min="9" max="9" width="12.81640625" style="733" bestFit="1" customWidth="1"/>
    <col min="10" max="16384" width="9.1796875" style="733"/>
  </cols>
  <sheetData>
    <row r="1" spans="1:7" ht="42">
      <c r="A1" s="735" t="s">
        <v>1051</v>
      </c>
      <c r="B1" s="735" t="s">
        <v>1052</v>
      </c>
      <c r="C1" s="735" t="s">
        <v>1053</v>
      </c>
      <c r="D1" s="735" t="s">
        <v>536</v>
      </c>
      <c r="E1" s="735" t="s">
        <v>2764</v>
      </c>
      <c r="F1" s="567" t="s">
        <v>535</v>
      </c>
    </row>
    <row r="2" spans="1:7" ht="70">
      <c r="A2" s="735" t="s">
        <v>540</v>
      </c>
      <c r="B2" s="740">
        <v>3111401</v>
      </c>
      <c r="C2" s="741" t="s">
        <v>541</v>
      </c>
      <c r="D2" s="773" t="s">
        <v>2880</v>
      </c>
      <c r="E2" s="773" t="s">
        <v>325</v>
      </c>
      <c r="F2" s="742">
        <v>4996890</v>
      </c>
      <c r="G2" s="779"/>
    </row>
    <row r="3" spans="1:7" ht="70">
      <c r="A3" s="735" t="s">
        <v>557</v>
      </c>
      <c r="B3" s="740">
        <v>3111401</v>
      </c>
      <c r="C3" s="741" t="s">
        <v>1068</v>
      </c>
      <c r="D3" s="773" t="s">
        <v>2880</v>
      </c>
      <c r="E3" s="773" t="s">
        <v>325</v>
      </c>
      <c r="F3" s="742">
        <v>5843250.4000000004</v>
      </c>
    </row>
    <row r="4" spans="1:7" ht="70">
      <c r="A4" s="735" t="s">
        <v>542</v>
      </c>
      <c r="B4" s="740">
        <v>3111401</v>
      </c>
      <c r="C4" s="741" t="s">
        <v>543</v>
      </c>
      <c r="D4" s="773" t="s">
        <v>2880</v>
      </c>
      <c r="E4" s="773" t="s">
        <v>325</v>
      </c>
      <c r="F4" s="742">
        <v>5000000</v>
      </c>
    </row>
    <row r="5" spans="1:7">
      <c r="A5" s="735"/>
      <c r="B5" s="740"/>
      <c r="C5" s="741"/>
      <c r="D5" s="773"/>
      <c r="E5" s="773"/>
      <c r="F5" s="782">
        <f>SUM(F2:F4)+F24</f>
        <v>17116252.449999999</v>
      </c>
    </row>
    <row r="6" spans="1:7" ht="56">
      <c r="A6" s="735" t="s">
        <v>553</v>
      </c>
      <c r="B6" s="740">
        <v>3110501</v>
      </c>
      <c r="C6" s="741" t="s">
        <v>554</v>
      </c>
      <c r="D6" s="773" t="s">
        <v>2881</v>
      </c>
      <c r="E6" s="773" t="s">
        <v>325</v>
      </c>
      <c r="F6" s="742">
        <v>7576811.5500000007</v>
      </c>
    </row>
    <row r="7" spans="1:7" ht="56">
      <c r="A7" s="735"/>
      <c r="B7" s="740">
        <v>3110401</v>
      </c>
      <c r="C7" s="741" t="s">
        <v>555</v>
      </c>
      <c r="D7" s="773" t="s">
        <v>2881</v>
      </c>
      <c r="E7" s="773" t="s">
        <v>325</v>
      </c>
      <c r="F7" s="742">
        <v>7584794.6500000004</v>
      </c>
    </row>
    <row r="8" spans="1:7">
      <c r="A8" s="735"/>
      <c r="B8" s="740"/>
      <c r="C8" s="741"/>
      <c r="D8" s="773"/>
      <c r="E8" s="773"/>
      <c r="F8" s="778">
        <f>SUM(F6:F7)</f>
        <v>15161606.200000001</v>
      </c>
    </row>
    <row r="9" spans="1:7" ht="42">
      <c r="A9" s="750"/>
      <c r="B9" s="740">
        <v>2640599</v>
      </c>
      <c r="C9" s="766" t="s">
        <v>1096</v>
      </c>
      <c r="D9" s="774" t="s">
        <v>2879</v>
      </c>
      <c r="E9" s="775" t="s">
        <v>323</v>
      </c>
      <c r="F9" s="742">
        <v>14551951.449999999</v>
      </c>
    </row>
    <row r="10" spans="1:7" ht="56">
      <c r="A10" s="735"/>
      <c r="B10" s="740">
        <v>2640599</v>
      </c>
      <c r="C10" s="741" t="s">
        <v>405</v>
      </c>
      <c r="D10" s="773" t="s">
        <v>188</v>
      </c>
      <c r="E10" s="773" t="s">
        <v>323</v>
      </c>
      <c r="F10" s="742">
        <v>11696960</v>
      </c>
    </row>
    <row r="11" spans="1:7" ht="42">
      <c r="A11" s="735" t="s">
        <v>1064</v>
      </c>
      <c r="B11" s="753">
        <v>2640599</v>
      </c>
      <c r="C11" s="741" t="s">
        <v>1065</v>
      </c>
      <c r="D11" s="773" t="s">
        <v>188</v>
      </c>
      <c r="E11" s="773" t="s">
        <v>323</v>
      </c>
      <c r="F11" s="742">
        <v>16604135.85</v>
      </c>
    </row>
    <row r="12" spans="1:7" ht="42">
      <c r="A12" s="770"/>
      <c r="B12" s="753">
        <v>2640599</v>
      </c>
      <c r="C12" s="312" t="s">
        <v>1116</v>
      </c>
      <c r="D12" s="776" t="s">
        <v>188</v>
      </c>
      <c r="E12" s="777" t="s">
        <v>323</v>
      </c>
      <c r="F12" s="742">
        <v>600000</v>
      </c>
    </row>
    <row r="13" spans="1:7" ht="42">
      <c r="A13" s="770"/>
      <c r="B13" s="753">
        <v>2640599</v>
      </c>
      <c r="C13" s="312" t="s">
        <v>1065</v>
      </c>
      <c r="D13" s="776" t="s">
        <v>188</v>
      </c>
      <c r="E13" s="777" t="s">
        <v>323</v>
      </c>
      <c r="F13" s="742">
        <v>1827343</v>
      </c>
      <c r="G13" s="798">
        <f>F11+F13</f>
        <v>18431478.850000001</v>
      </c>
    </row>
    <row r="14" spans="1:7" s="767" customFormat="1" ht="28">
      <c r="A14" s="799" t="s">
        <v>565</v>
      </c>
      <c r="B14" s="800">
        <v>2640599</v>
      </c>
      <c r="C14" s="801" t="s">
        <v>566</v>
      </c>
      <c r="D14" s="802" t="s">
        <v>188</v>
      </c>
      <c r="E14" s="803" t="s">
        <v>323</v>
      </c>
      <c r="F14" s="742">
        <v>2606583</v>
      </c>
    </row>
    <row r="15" spans="1:7">
      <c r="A15" s="770"/>
      <c r="B15" s="753"/>
      <c r="C15" s="312"/>
      <c r="D15" s="776"/>
      <c r="E15" s="777"/>
      <c r="F15" s="782">
        <f>SUM(F9:F14)</f>
        <v>47886973.299999997</v>
      </c>
    </row>
    <row r="16" spans="1:7" ht="126">
      <c r="A16" s="735" t="s">
        <v>571</v>
      </c>
      <c r="B16" s="740">
        <v>3111401</v>
      </c>
      <c r="C16" s="741" t="s">
        <v>572</v>
      </c>
      <c r="D16" s="773" t="s">
        <v>2878</v>
      </c>
      <c r="E16" s="773" t="s">
        <v>328</v>
      </c>
      <c r="F16" s="742">
        <v>4499340</v>
      </c>
    </row>
    <row r="17" spans="1:15" ht="28">
      <c r="A17" s="735"/>
      <c r="B17" s="740">
        <v>3111401</v>
      </c>
      <c r="C17" s="741" t="s">
        <v>562</v>
      </c>
      <c r="D17" s="773" t="s">
        <v>2878</v>
      </c>
      <c r="E17" s="773" t="s">
        <v>328</v>
      </c>
      <c r="F17" s="742">
        <v>18607449.899999999</v>
      </c>
    </row>
    <row r="18" spans="1:15" ht="28">
      <c r="A18" s="735"/>
      <c r="B18" s="740">
        <v>3111401</v>
      </c>
      <c r="C18" s="741" t="s">
        <v>592</v>
      </c>
      <c r="D18" s="773" t="s">
        <v>2878</v>
      </c>
      <c r="E18" s="773" t="s">
        <v>328</v>
      </c>
      <c r="F18" s="742">
        <v>981218.2</v>
      </c>
    </row>
    <row r="19" spans="1:15" ht="28">
      <c r="A19" s="738"/>
      <c r="B19" s="740">
        <v>3111401</v>
      </c>
      <c r="C19" s="741" t="s">
        <v>562</v>
      </c>
      <c r="D19" s="773" t="s">
        <v>2878</v>
      </c>
      <c r="E19" s="773" t="s">
        <v>328</v>
      </c>
      <c r="F19" s="742">
        <v>4649431.05</v>
      </c>
    </row>
    <row r="20" spans="1:15" ht="28">
      <c r="A20" s="735"/>
      <c r="B20" s="740">
        <v>3111401</v>
      </c>
      <c r="C20" s="741" t="s">
        <v>562</v>
      </c>
      <c r="D20" s="773" t="s">
        <v>2878</v>
      </c>
      <c r="E20" s="773" t="s">
        <v>328</v>
      </c>
      <c r="F20" s="742">
        <v>13652127.25</v>
      </c>
    </row>
    <row r="21" spans="1:15" ht="28">
      <c r="A21" s="735"/>
      <c r="B21" s="740">
        <v>311401</v>
      </c>
      <c r="C21" s="741" t="s">
        <v>562</v>
      </c>
      <c r="D21" s="773" t="s">
        <v>2878</v>
      </c>
      <c r="E21" s="773" t="s">
        <v>328</v>
      </c>
      <c r="F21" s="742">
        <v>24114494.899999999</v>
      </c>
      <c r="G21" s="767"/>
      <c r="H21" s="767"/>
      <c r="I21" s="767"/>
      <c r="J21" s="767"/>
      <c r="K21" s="767"/>
      <c r="L21" s="767"/>
      <c r="M21" s="767"/>
      <c r="N21" s="767"/>
      <c r="O21" s="767"/>
    </row>
    <row r="22" spans="1:15" ht="42">
      <c r="A22" s="735" t="s">
        <v>580</v>
      </c>
      <c r="B22" s="740">
        <v>2640599</v>
      </c>
      <c r="C22" s="741" t="s">
        <v>580</v>
      </c>
      <c r="D22" s="773" t="s">
        <v>2878</v>
      </c>
      <c r="E22" s="773" t="s">
        <v>328</v>
      </c>
      <c r="F22" s="742">
        <f>145869304.95-22565769.96</f>
        <v>123303534.98999998</v>
      </c>
      <c r="G22" s="767"/>
      <c r="H22" s="767"/>
      <c r="I22" s="767"/>
      <c r="J22" s="767"/>
      <c r="K22" s="767"/>
      <c r="L22" s="767"/>
      <c r="M22" s="767"/>
      <c r="N22" s="767"/>
      <c r="O22" s="767"/>
    </row>
    <row r="23" spans="1:15">
      <c r="A23" s="735"/>
      <c r="B23" s="740"/>
      <c r="C23" s="741"/>
      <c r="D23" s="773"/>
      <c r="E23" s="773"/>
      <c r="F23" s="782">
        <f>SUM(F16:F22)</f>
        <v>189807596.28999996</v>
      </c>
      <c r="G23" s="767"/>
      <c r="H23" s="767"/>
      <c r="I23" s="767"/>
      <c r="J23" s="767"/>
      <c r="K23" s="767"/>
      <c r="L23" s="767"/>
      <c r="M23" s="767"/>
      <c r="N23" s="767"/>
      <c r="O23" s="767"/>
    </row>
    <row r="24" spans="1:15" s="767" customFormat="1" ht="42">
      <c r="A24" s="735" t="s">
        <v>1119</v>
      </c>
      <c r="B24" s="740">
        <v>3111004</v>
      </c>
      <c r="C24" s="741" t="s">
        <v>607</v>
      </c>
      <c r="D24" s="776" t="s">
        <v>2883</v>
      </c>
      <c r="E24" s="776" t="s">
        <v>2884</v>
      </c>
      <c r="F24" s="778">
        <v>1276112.05</v>
      </c>
      <c r="G24" s="733"/>
      <c r="H24" s="733"/>
      <c r="I24" s="733"/>
      <c r="J24" s="733"/>
      <c r="K24" s="733"/>
      <c r="L24" s="733"/>
      <c r="M24" s="733"/>
      <c r="N24" s="733"/>
      <c r="O24" s="733"/>
    </row>
    <row r="25" spans="1:15" s="767" customFormat="1" ht="98">
      <c r="A25" s="743" t="s">
        <v>550</v>
      </c>
      <c r="B25" s="740">
        <v>3110299</v>
      </c>
      <c r="C25" s="768" t="s">
        <v>1099</v>
      </c>
      <c r="D25" s="773" t="s">
        <v>2882</v>
      </c>
      <c r="E25" s="773" t="s">
        <v>325</v>
      </c>
      <c r="F25" s="742">
        <v>1815011.45</v>
      </c>
      <c r="G25" s="733"/>
      <c r="H25" s="733"/>
      <c r="I25" s="733"/>
      <c r="J25" s="733"/>
      <c r="K25" s="733"/>
      <c r="L25" s="733"/>
      <c r="M25" s="733"/>
      <c r="N25" s="733"/>
      <c r="O25" s="733"/>
    </row>
    <row r="26" spans="1:15" ht="42">
      <c r="A26" s="735"/>
      <c r="B26" s="740">
        <v>3110299</v>
      </c>
      <c r="C26" s="741" t="s">
        <v>1100</v>
      </c>
      <c r="D26" s="773" t="s">
        <v>2882</v>
      </c>
      <c r="E26" s="773" t="s">
        <v>325</v>
      </c>
      <c r="F26" s="742">
        <v>23847776.399999999</v>
      </c>
    </row>
    <row r="27" spans="1:15" ht="28">
      <c r="A27" s="735"/>
      <c r="B27" s="740">
        <v>2220207</v>
      </c>
      <c r="C27" s="741" t="s">
        <v>639</v>
      </c>
      <c r="D27" s="773" t="s">
        <v>635</v>
      </c>
      <c r="E27" s="773" t="s">
        <v>325</v>
      </c>
      <c r="F27" s="742">
        <v>4279791.75</v>
      </c>
    </row>
    <row r="28" spans="1:15" ht="70">
      <c r="A28" s="735"/>
      <c r="B28" s="740">
        <v>2220206</v>
      </c>
      <c r="C28" s="741" t="s">
        <v>647</v>
      </c>
      <c r="D28" s="773" t="s">
        <v>635</v>
      </c>
      <c r="E28" s="773" t="s">
        <v>325</v>
      </c>
      <c r="F28" s="742">
        <v>2908965.5</v>
      </c>
    </row>
    <row r="29" spans="1:15" ht="42">
      <c r="A29" s="735" t="s">
        <v>650</v>
      </c>
      <c r="B29" s="740">
        <v>3110504</v>
      </c>
      <c r="C29" s="741" t="s">
        <v>1097</v>
      </c>
      <c r="D29" s="773" t="s">
        <v>635</v>
      </c>
      <c r="E29" s="773" t="s">
        <v>325</v>
      </c>
      <c r="F29" s="742">
        <v>3691720</v>
      </c>
      <c r="G29" s="767"/>
      <c r="H29" s="767"/>
      <c r="I29" s="780"/>
      <c r="J29" s="767"/>
      <c r="K29" s="767"/>
      <c r="L29" s="767"/>
      <c r="M29" s="767"/>
      <c r="N29" s="767"/>
      <c r="O29" s="767"/>
    </row>
    <row r="30" spans="1:15">
      <c r="A30" s="737"/>
      <c r="B30" s="737"/>
      <c r="C30" s="741"/>
      <c r="D30" s="741"/>
      <c r="E30" s="741"/>
      <c r="F30" s="782">
        <f>SUM(F25:F29)</f>
        <v>36543265.099999994</v>
      </c>
      <c r="G30" s="779">
        <f>F30+F24+F23+F15+F8+F5</f>
        <v>307791805.38999993</v>
      </c>
    </row>
    <row r="32" spans="1:15">
      <c r="F32" s="798">
        <f>F30+F8+F15+F23+F5</f>
        <v>306515693.33999997</v>
      </c>
    </row>
    <row r="33" spans="7:7">
      <c r="G33" s="798"/>
    </row>
  </sheetData>
  <sortState ref="A1:P308">
    <sortCondition ref="D1:D308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2"/>
  <sheetViews>
    <sheetView workbookViewId="0">
      <selection activeCell="E17" sqref="E17"/>
    </sheetView>
  </sheetViews>
  <sheetFormatPr defaultColWidth="9.1796875" defaultRowHeight="15.5"/>
  <cols>
    <col min="1" max="1" width="12.26953125" style="379" bestFit="1" customWidth="1"/>
    <col min="2" max="2" width="18.26953125" style="379" bestFit="1" customWidth="1"/>
    <col min="3" max="3" width="25.54296875" style="379" customWidth="1"/>
    <col min="4" max="4" width="3.7265625" style="379" customWidth="1"/>
    <col min="5" max="5" width="17" style="379" bestFit="1" customWidth="1"/>
    <col min="6" max="6" width="26.453125" style="379" customWidth="1"/>
    <col min="7" max="7" width="19.453125" style="379" bestFit="1" customWidth="1"/>
    <col min="8" max="10" width="9.1796875" style="379"/>
    <col min="11" max="11" width="17.26953125" style="379" bestFit="1" customWidth="1"/>
    <col min="12" max="16384" width="9.1796875" style="379"/>
  </cols>
  <sheetData>
    <row r="1" spans="1:7">
      <c r="A1" s="1054" t="s">
        <v>849</v>
      </c>
      <c r="B1" s="1055"/>
      <c r="C1" s="1055"/>
      <c r="D1" s="1055"/>
      <c r="E1" s="1055"/>
      <c r="F1" s="1055"/>
      <c r="G1" s="1056"/>
    </row>
    <row r="2" spans="1:7">
      <c r="A2" s="380" t="s">
        <v>850</v>
      </c>
      <c r="B2" s="1057" t="s">
        <v>851</v>
      </c>
      <c r="C2" s="1058"/>
      <c r="D2" s="381"/>
      <c r="E2" s="1057" t="s">
        <v>852</v>
      </c>
      <c r="F2" s="1058"/>
      <c r="G2" s="382"/>
    </row>
    <row r="3" spans="1:7" ht="30.5">
      <c r="A3" s="380"/>
      <c r="B3" s="383" t="s">
        <v>853</v>
      </c>
      <c r="C3" s="384" t="s">
        <v>854</v>
      </c>
      <c r="D3" s="384"/>
      <c r="E3" s="383" t="s">
        <v>853</v>
      </c>
      <c r="F3" s="384" t="s">
        <v>854</v>
      </c>
      <c r="G3" s="385" t="s">
        <v>855</v>
      </c>
    </row>
    <row r="4" spans="1:7">
      <c r="A4" s="386"/>
      <c r="B4" s="387">
        <v>0</v>
      </c>
      <c r="C4" s="388">
        <v>0</v>
      </c>
      <c r="D4" s="389"/>
      <c r="E4" s="388">
        <v>0</v>
      </c>
      <c r="F4" s="388">
        <v>105000000</v>
      </c>
      <c r="G4" s="390">
        <f>C4+F4</f>
        <v>105000000</v>
      </c>
    </row>
    <row r="5" spans="1:7">
      <c r="A5" s="557" t="s">
        <v>1038</v>
      </c>
      <c r="B5" s="392"/>
      <c r="C5" s="392">
        <v>138673</v>
      </c>
      <c r="D5" s="393"/>
      <c r="E5" s="388">
        <v>0</v>
      </c>
      <c r="F5" s="394">
        <f>F4-E5</f>
        <v>105000000</v>
      </c>
      <c r="G5" s="395">
        <f>G4-(B5+E5)</f>
        <v>105000000</v>
      </c>
    </row>
    <row r="6" spans="1:7">
      <c r="A6" s="557" t="s">
        <v>1038</v>
      </c>
      <c r="B6" s="392"/>
      <c r="C6" s="392">
        <v>15686795</v>
      </c>
      <c r="D6" s="393"/>
      <c r="E6" s="388">
        <v>0</v>
      </c>
      <c r="F6" s="394">
        <f>F5-E6</f>
        <v>105000000</v>
      </c>
      <c r="G6" s="395">
        <f>G5-(B6+E6)</f>
        <v>105000000</v>
      </c>
    </row>
    <row r="7" spans="1:7">
      <c r="A7" s="557" t="s">
        <v>1038</v>
      </c>
      <c r="B7" s="392"/>
      <c r="C7" s="392">
        <v>40174532</v>
      </c>
      <c r="D7" s="393"/>
      <c r="E7" s="388"/>
      <c r="F7" s="394"/>
      <c r="G7" s="395"/>
    </row>
    <row r="8" spans="1:7">
      <c r="A8" s="391"/>
      <c r="B8" s="392"/>
      <c r="C8" s="392">
        <f>SUM(C4:C7)</f>
        <v>56000000</v>
      </c>
      <c r="D8" s="393"/>
      <c r="E8" s="388">
        <v>0</v>
      </c>
      <c r="F8" s="394">
        <f>F6-E8</f>
        <v>105000000</v>
      </c>
      <c r="G8" s="395">
        <f>G6-(B8+E8)</f>
        <v>105000000</v>
      </c>
    </row>
    <row r="9" spans="1:7" s="402" customFormat="1" ht="16" thickBot="1">
      <c r="A9" s="397"/>
      <c r="B9" s="398">
        <f>SUM(B4:B8)</f>
        <v>0</v>
      </c>
      <c r="C9" s="399"/>
      <c r="D9" s="400"/>
      <c r="E9" s="398">
        <f>SUM(E4:E8)</f>
        <v>0</v>
      </c>
      <c r="F9" s="398"/>
      <c r="G9" s="401"/>
    </row>
    <row r="10" spans="1:7" s="402" customFormat="1">
      <c r="A10" s="403"/>
      <c r="B10" s="403"/>
      <c r="C10" s="403"/>
      <c r="D10" s="403"/>
      <c r="E10" s="403"/>
      <c r="F10" s="403"/>
      <c r="G10" s="404"/>
    </row>
    <row r="11" spans="1:7">
      <c r="B11" s="1059"/>
      <c r="C11" s="1059"/>
      <c r="D11" s="1059"/>
      <c r="E11" s="1059"/>
      <c r="F11" s="1059"/>
      <c r="G11" s="1059"/>
    </row>
    <row r="12" spans="1:7">
      <c r="B12" s="396"/>
      <c r="C12" s="396"/>
    </row>
  </sheetData>
  <mergeCells count="4">
    <mergeCell ref="A1:G1"/>
    <mergeCell ref="B2:C2"/>
    <mergeCell ref="E2:F2"/>
    <mergeCell ref="B11:G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5"/>
  <sheetViews>
    <sheetView topLeftCell="A22" workbookViewId="0">
      <selection activeCell="D165" sqref="D165:D178"/>
    </sheetView>
  </sheetViews>
  <sheetFormatPr defaultColWidth="9.1796875" defaultRowHeight="15.5"/>
  <cols>
    <col min="1" max="1" width="9.1796875" style="731"/>
    <col min="2" max="2" width="44.1796875" style="2" customWidth="1"/>
    <col min="3" max="3" width="34.1796875" style="18" customWidth="1"/>
    <col min="4" max="4" width="19.453125" style="18" bestFit="1" customWidth="1"/>
    <col min="5" max="5" width="20.1796875" style="18" customWidth="1"/>
    <col min="6" max="7" width="17.81640625" style="2" customWidth="1"/>
    <col min="8" max="8" width="16.81640625" style="2" customWidth="1"/>
    <col min="9" max="16384" width="9.1796875" style="2"/>
  </cols>
  <sheetData>
    <row r="1" spans="1:5">
      <c r="A1" s="651" t="s">
        <v>370</v>
      </c>
      <c r="B1" s="651"/>
      <c r="C1" s="203"/>
      <c r="D1" s="203"/>
      <c r="E1" s="203"/>
    </row>
    <row r="2" spans="1:5">
      <c r="A2" s="651" t="s">
        <v>2759</v>
      </c>
      <c r="B2" s="651"/>
      <c r="C2" s="203"/>
      <c r="D2" s="203"/>
      <c r="E2" s="203"/>
    </row>
    <row r="3" spans="1:5">
      <c r="A3" s="651" t="s">
        <v>2760</v>
      </c>
      <c r="B3" s="651"/>
      <c r="C3" s="203"/>
      <c r="D3" s="203"/>
      <c r="E3" s="203"/>
    </row>
    <row r="4" spans="1:5" s="1" customFormat="1" ht="43.5" customHeight="1">
      <c r="A4" s="728" t="s">
        <v>371</v>
      </c>
      <c r="B4" s="28" t="s">
        <v>372</v>
      </c>
      <c r="C4" s="729" t="s">
        <v>916</v>
      </c>
      <c r="D4" s="729" t="s">
        <v>2761</v>
      </c>
      <c r="E4" s="729" t="s">
        <v>2762</v>
      </c>
    </row>
    <row r="5" spans="1:5">
      <c r="A5" s="730"/>
      <c r="B5" s="651"/>
      <c r="C5" s="203" t="s">
        <v>917</v>
      </c>
      <c r="D5" s="203"/>
      <c r="E5" s="203"/>
    </row>
    <row r="6" spans="1:5">
      <c r="A6" s="730"/>
      <c r="B6" s="516" t="s">
        <v>373</v>
      </c>
      <c r="C6" s="203">
        <v>0</v>
      </c>
      <c r="D6" s="203">
        <v>0</v>
      </c>
      <c r="E6" s="203"/>
    </row>
    <row r="7" spans="1:5">
      <c r="A7" s="730">
        <v>2110100</v>
      </c>
      <c r="B7" s="651" t="s">
        <v>374</v>
      </c>
      <c r="C7" s="203">
        <v>0</v>
      </c>
      <c r="D7" s="203"/>
      <c r="E7" s="203"/>
    </row>
    <row r="8" spans="1:5">
      <c r="A8" s="730">
        <v>2110101</v>
      </c>
      <c r="B8" s="651" t="s">
        <v>375</v>
      </c>
      <c r="C8" s="203">
        <v>1853111960.7</v>
      </c>
      <c r="D8" s="203">
        <v>1593795530.4000001</v>
      </c>
      <c r="E8" s="203">
        <f>C8-D8</f>
        <v>259316430.29999995</v>
      </c>
    </row>
    <row r="9" spans="1:5">
      <c r="A9" s="730">
        <v>2110200</v>
      </c>
      <c r="B9" s="651" t="s">
        <v>376</v>
      </c>
      <c r="C9" s="203">
        <v>0</v>
      </c>
      <c r="D9" s="203">
        <v>0</v>
      </c>
      <c r="E9" s="203">
        <f t="shared" ref="E9:E72" si="0">C9-D9</f>
        <v>0</v>
      </c>
    </row>
    <row r="10" spans="1:5">
      <c r="A10" s="730">
        <v>2110202</v>
      </c>
      <c r="B10" s="651" t="s">
        <v>918</v>
      </c>
      <c r="C10" s="203">
        <v>78041199.157000005</v>
      </c>
      <c r="D10" s="203">
        <v>29162244.75</v>
      </c>
      <c r="E10" s="203">
        <f t="shared" si="0"/>
        <v>48878954.407000005</v>
      </c>
    </row>
    <row r="11" spans="1:5">
      <c r="A11" s="730">
        <v>2110300</v>
      </c>
      <c r="B11" s="651" t="s">
        <v>377</v>
      </c>
      <c r="C11" s="203">
        <v>0</v>
      </c>
      <c r="D11" s="203">
        <v>0</v>
      </c>
      <c r="E11" s="203">
        <f t="shared" si="0"/>
        <v>0</v>
      </c>
    </row>
    <row r="12" spans="1:5">
      <c r="A12" s="730">
        <v>2110301</v>
      </c>
      <c r="B12" s="651" t="s">
        <v>378</v>
      </c>
      <c r="C12" s="203">
        <v>263023969.58000001</v>
      </c>
      <c r="D12" s="203">
        <v>117095601.85000001</v>
      </c>
      <c r="E12" s="203">
        <f t="shared" si="0"/>
        <v>145928367.73000002</v>
      </c>
    </row>
    <row r="13" spans="1:5">
      <c r="A13" s="730">
        <v>2110309</v>
      </c>
      <c r="B13" s="651" t="s">
        <v>379</v>
      </c>
      <c r="C13" s="203">
        <v>1146990.4600000002</v>
      </c>
      <c r="D13" s="203">
        <v>0</v>
      </c>
      <c r="E13" s="203">
        <f t="shared" si="0"/>
        <v>1146990.4600000002</v>
      </c>
    </row>
    <row r="14" spans="1:5">
      <c r="A14" s="730">
        <v>2110312</v>
      </c>
      <c r="B14" s="651" t="s">
        <v>380</v>
      </c>
      <c r="C14" s="203">
        <v>2476567.5</v>
      </c>
      <c r="D14" s="203">
        <v>0</v>
      </c>
      <c r="E14" s="203">
        <f t="shared" si="0"/>
        <v>2476567.5</v>
      </c>
    </row>
    <row r="15" spans="1:5">
      <c r="A15" s="730">
        <v>2110314</v>
      </c>
      <c r="B15" s="651" t="s">
        <v>919</v>
      </c>
      <c r="C15" s="203">
        <v>143841894</v>
      </c>
      <c r="D15" s="203">
        <v>24670527.25</v>
      </c>
      <c r="E15" s="203">
        <f t="shared" si="0"/>
        <v>119171366.75</v>
      </c>
    </row>
    <row r="16" spans="1:5">
      <c r="A16" s="730">
        <v>2110314</v>
      </c>
      <c r="B16" s="651" t="s">
        <v>920</v>
      </c>
      <c r="C16" s="203">
        <v>0</v>
      </c>
      <c r="D16" s="203">
        <v>0</v>
      </c>
      <c r="E16" s="203">
        <f t="shared" si="0"/>
        <v>0</v>
      </c>
    </row>
    <row r="17" spans="1:5">
      <c r="A17" s="730">
        <v>2110315</v>
      </c>
      <c r="B17" s="651" t="s">
        <v>921</v>
      </c>
      <c r="C17" s="203">
        <v>64258998</v>
      </c>
      <c r="D17" s="203">
        <v>0</v>
      </c>
      <c r="E17" s="203">
        <f t="shared" si="0"/>
        <v>64258998</v>
      </c>
    </row>
    <row r="18" spans="1:5">
      <c r="A18" s="730">
        <v>2110318</v>
      </c>
      <c r="B18" s="651" t="s">
        <v>922</v>
      </c>
      <c r="C18" s="203">
        <v>22070667.010000002</v>
      </c>
      <c r="D18" s="203">
        <v>0</v>
      </c>
      <c r="E18" s="203">
        <f t="shared" si="0"/>
        <v>22070667.010000002</v>
      </c>
    </row>
    <row r="19" spans="1:5">
      <c r="A19" s="730">
        <v>2110320</v>
      </c>
      <c r="B19" s="651" t="s">
        <v>381</v>
      </c>
      <c r="C19" s="203">
        <v>18248335.280000001</v>
      </c>
      <c r="D19" s="203">
        <v>0</v>
      </c>
      <c r="E19" s="203">
        <f t="shared" si="0"/>
        <v>18248335.280000001</v>
      </c>
    </row>
    <row r="20" spans="1:5">
      <c r="A20" s="730">
        <v>2110321</v>
      </c>
      <c r="B20" s="651" t="s">
        <v>382</v>
      </c>
      <c r="C20" s="203">
        <v>82631277</v>
      </c>
      <c r="D20" s="203">
        <v>0</v>
      </c>
      <c r="E20" s="203">
        <f t="shared" si="0"/>
        <v>82631277</v>
      </c>
    </row>
    <row r="21" spans="1:5">
      <c r="A21" s="730">
        <v>2110322</v>
      </c>
      <c r="B21" s="651" t="s">
        <v>923</v>
      </c>
      <c r="C21" s="203">
        <v>59923320</v>
      </c>
      <c r="D21" s="203">
        <v>23551746</v>
      </c>
      <c r="E21" s="203">
        <f t="shared" si="0"/>
        <v>36371574</v>
      </c>
    </row>
    <row r="22" spans="1:5">
      <c r="A22" s="730">
        <v>2110335</v>
      </c>
      <c r="B22" s="651" t="s">
        <v>924</v>
      </c>
      <c r="C22" s="203">
        <v>76104000</v>
      </c>
      <c r="D22" s="203">
        <v>12085540.800000001</v>
      </c>
      <c r="E22" s="203">
        <f t="shared" si="0"/>
        <v>64018459.200000003</v>
      </c>
    </row>
    <row r="23" spans="1:5">
      <c r="A23" s="730">
        <v>2110399</v>
      </c>
      <c r="B23" s="651" t="s">
        <v>925</v>
      </c>
      <c r="C23" s="203">
        <v>99760000</v>
      </c>
      <c r="D23" s="203">
        <v>0</v>
      </c>
      <c r="E23" s="203">
        <f t="shared" si="0"/>
        <v>99760000</v>
      </c>
    </row>
    <row r="24" spans="1:5">
      <c r="A24" s="730">
        <v>2110399</v>
      </c>
      <c r="B24" s="651" t="s">
        <v>926</v>
      </c>
      <c r="C24" s="203">
        <v>71166000</v>
      </c>
      <c r="D24" s="203">
        <v>0</v>
      </c>
      <c r="E24" s="203">
        <f t="shared" si="0"/>
        <v>71166000</v>
      </c>
    </row>
    <row r="25" spans="1:5">
      <c r="A25" s="730">
        <v>2110904</v>
      </c>
      <c r="B25" s="651" t="s">
        <v>383</v>
      </c>
      <c r="C25" s="203">
        <v>20012395.328140002</v>
      </c>
      <c r="D25" s="203">
        <v>7248068</v>
      </c>
      <c r="E25" s="203">
        <f t="shared" si="0"/>
        <v>12764327.328140002</v>
      </c>
    </row>
    <row r="26" spans="1:5">
      <c r="A26" s="730">
        <v>2120100</v>
      </c>
      <c r="B26" s="651" t="s">
        <v>384</v>
      </c>
      <c r="C26" s="203">
        <v>0</v>
      </c>
      <c r="D26" s="203">
        <v>0</v>
      </c>
      <c r="E26" s="203">
        <f t="shared" si="0"/>
        <v>0</v>
      </c>
    </row>
    <row r="27" spans="1:5">
      <c r="A27" s="730">
        <v>2120103</v>
      </c>
      <c r="B27" s="651" t="s">
        <v>927</v>
      </c>
      <c r="C27" s="203">
        <v>84761257.707000002</v>
      </c>
      <c r="D27" s="203">
        <v>27907104.150000002</v>
      </c>
      <c r="E27" s="203">
        <f t="shared" si="0"/>
        <v>56854153.556999996</v>
      </c>
    </row>
    <row r="28" spans="1:5">
      <c r="A28" s="730">
        <v>2120107</v>
      </c>
      <c r="B28" s="651" t="s">
        <v>928</v>
      </c>
      <c r="C28" s="203">
        <v>0</v>
      </c>
      <c r="D28" s="203">
        <v>0</v>
      </c>
      <c r="E28" s="203">
        <f t="shared" si="0"/>
        <v>0</v>
      </c>
    </row>
    <row r="29" spans="1:5" s="1" customFormat="1">
      <c r="A29" s="728"/>
      <c r="B29" s="28" t="s">
        <v>34</v>
      </c>
      <c r="C29" s="29">
        <f>SUM(C6:C28)</f>
        <v>2940578831.7221403</v>
      </c>
      <c r="D29" s="29">
        <f>SUM(D6:D28)</f>
        <v>1835516363.2</v>
      </c>
      <c r="E29" s="203">
        <f t="shared" si="0"/>
        <v>1105062468.5221403</v>
      </c>
    </row>
    <row r="30" spans="1:5">
      <c r="A30" s="730"/>
      <c r="B30" s="516" t="s">
        <v>385</v>
      </c>
      <c r="C30" s="203">
        <v>0</v>
      </c>
      <c r="D30" s="203">
        <v>0</v>
      </c>
      <c r="E30" s="203">
        <f t="shared" si="0"/>
        <v>0</v>
      </c>
    </row>
    <row r="31" spans="1:5">
      <c r="A31" s="730">
        <v>2210100</v>
      </c>
      <c r="B31" s="651" t="s">
        <v>386</v>
      </c>
      <c r="C31" s="203">
        <v>0</v>
      </c>
      <c r="D31" s="203">
        <v>0</v>
      </c>
      <c r="E31" s="203">
        <f t="shared" si="0"/>
        <v>0</v>
      </c>
    </row>
    <row r="32" spans="1:5">
      <c r="A32" s="730">
        <v>2210101</v>
      </c>
      <c r="B32" s="651" t="s">
        <v>387</v>
      </c>
      <c r="C32" s="203">
        <v>30692978.365061123</v>
      </c>
      <c r="D32" s="203">
        <v>16147812.75</v>
      </c>
      <c r="E32" s="203">
        <f t="shared" si="0"/>
        <v>14545165.615061123</v>
      </c>
    </row>
    <row r="33" spans="1:5">
      <c r="A33" s="730">
        <v>2210102</v>
      </c>
      <c r="B33" s="651" t="s">
        <v>388</v>
      </c>
      <c r="C33" s="203">
        <v>13240204.034093935</v>
      </c>
      <c r="D33" s="203">
        <v>5091779.6000000006</v>
      </c>
      <c r="E33" s="203">
        <f t="shared" si="0"/>
        <v>8148424.4340939345</v>
      </c>
    </row>
    <row r="34" spans="1:5">
      <c r="A34" s="730">
        <v>2210200</v>
      </c>
      <c r="B34" s="651" t="s">
        <v>389</v>
      </c>
      <c r="C34" s="203">
        <v>0</v>
      </c>
      <c r="D34" s="203">
        <v>0</v>
      </c>
      <c r="E34" s="203">
        <f t="shared" si="0"/>
        <v>0</v>
      </c>
    </row>
    <row r="35" spans="1:5">
      <c r="A35" s="730">
        <v>2210201</v>
      </c>
      <c r="B35" s="651" t="s">
        <v>390</v>
      </c>
      <c r="C35" s="203">
        <v>6988780.0154275922</v>
      </c>
      <c r="D35" s="203">
        <v>0</v>
      </c>
      <c r="E35" s="203">
        <f t="shared" si="0"/>
        <v>6988780.0154275922</v>
      </c>
    </row>
    <row r="36" spans="1:5">
      <c r="A36" s="730">
        <v>2210202</v>
      </c>
      <c r="B36" s="651" t="s">
        <v>929</v>
      </c>
      <c r="C36" s="203">
        <v>1628204</v>
      </c>
      <c r="D36" s="203">
        <v>490000</v>
      </c>
      <c r="E36" s="203">
        <f t="shared" si="0"/>
        <v>1138204</v>
      </c>
    </row>
    <row r="37" spans="1:5">
      <c r="A37" s="730">
        <v>2210203</v>
      </c>
      <c r="B37" s="651" t="s">
        <v>391</v>
      </c>
      <c r="C37" s="203">
        <v>2341582.2330245613</v>
      </c>
      <c r="D37" s="203">
        <v>2110</v>
      </c>
      <c r="E37" s="203">
        <f t="shared" si="0"/>
        <v>2339472.2330245613</v>
      </c>
    </row>
    <row r="38" spans="1:5">
      <c r="A38" s="730">
        <v>2210299</v>
      </c>
      <c r="B38" s="651" t="s">
        <v>392</v>
      </c>
      <c r="C38" s="203">
        <v>7755568</v>
      </c>
      <c r="D38" s="203">
        <v>0</v>
      </c>
      <c r="E38" s="203">
        <f t="shared" si="0"/>
        <v>7755568</v>
      </c>
    </row>
    <row r="39" spans="1:5">
      <c r="A39" s="730" t="s">
        <v>930</v>
      </c>
      <c r="B39" s="651" t="s">
        <v>393</v>
      </c>
      <c r="C39" s="203">
        <v>0</v>
      </c>
      <c r="D39" s="203">
        <v>0</v>
      </c>
      <c r="E39" s="203">
        <f t="shared" si="0"/>
        <v>0</v>
      </c>
    </row>
    <row r="40" spans="1:5">
      <c r="A40" s="730">
        <v>2210301</v>
      </c>
      <c r="B40" s="651" t="s">
        <v>931</v>
      </c>
      <c r="C40" s="203">
        <v>53786113.647418827</v>
      </c>
      <c r="D40" s="203">
        <v>8185745</v>
      </c>
      <c r="E40" s="203">
        <f t="shared" si="0"/>
        <v>45600368.647418827</v>
      </c>
    </row>
    <row r="41" spans="1:5">
      <c r="A41" s="730">
        <v>2210302</v>
      </c>
      <c r="B41" s="651" t="s">
        <v>932</v>
      </c>
      <c r="C41" s="203">
        <v>55218930.02961202</v>
      </c>
      <c r="D41" s="203">
        <v>10377512.6</v>
      </c>
      <c r="E41" s="203">
        <f t="shared" si="0"/>
        <v>44841417.429612018</v>
      </c>
    </row>
    <row r="42" spans="1:5">
      <c r="A42" s="730">
        <v>2210303</v>
      </c>
      <c r="B42" s="651" t="s">
        <v>933</v>
      </c>
      <c r="C42" s="203">
        <v>80582069.143759295</v>
      </c>
      <c r="D42" s="203">
        <v>11884815</v>
      </c>
      <c r="E42" s="203">
        <f t="shared" si="0"/>
        <v>68697254.143759295</v>
      </c>
    </row>
    <row r="43" spans="1:5">
      <c r="A43" s="730">
        <v>2210309</v>
      </c>
      <c r="B43" s="651" t="s">
        <v>934</v>
      </c>
      <c r="C43" s="203">
        <v>1695430.0000000002</v>
      </c>
      <c r="D43" s="203">
        <v>0</v>
      </c>
      <c r="E43" s="203">
        <f t="shared" si="0"/>
        <v>1695430.0000000002</v>
      </c>
    </row>
    <row r="44" spans="1:5">
      <c r="A44" s="730">
        <v>2210309</v>
      </c>
      <c r="B44" s="651" t="s">
        <v>441</v>
      </c>
      <c r="C44" s="203">
        <v>2911662</v>
      </c>
      <c r="D44" s="203">
        <v>0</v>
      </c>
      <c r="E44" s="203">
        <f t="shared" si="0"/>
        <v>2911662</v>
      </c>
    </row>
    <row r="45" spans="1:5">
      <c r="A45" s="730">
        <v>2210310</v>
      </c>
      <c r="B45" s="651" t="s">
        <v>935</v>
      </c>
      <c r="C45" s="203">
        <v>3235600</v>
      </c>
      <c r="D45" s="203">
        <v>0</v>
      </c>
      <c r="E45" s="203">
        <f t="shared" si="0"/>
        <v>3235600</v>
      </c>
    </row>
    <row r="46" spans="1:5">
      <c r="A46" s="730">
        <v>2210322</v>
      </c>
      <c r="B46" s="651" t="s">
        <v>394</v>
      </c>
      <c r="C46" s="203">
        <v>3990652</v>
      </c>
      <c r="D46" s="203">
        <v>0</v>
      </c>
      <c r="E46" s="203">
        <f t="shared" si="0"/>
        <v>3990652</v>
      </c>
    </row>
    <row r="47" spans="1:5">
      <c r="A47" s="730">
        <v>2210400</v>
      </c>
      <c r="B47" s="651" t="s">
        <v>936</v>
      </c>
      <c r="C47" s="203">
        <v>0</v>
      </c>
      <c r="D47" s="203">
        <v>0</v>
      </c>
      <c r="E47" s="203">
        <f t="shared" si="0"/>
        <v>0</v>
      </c>
    </row>
    <row r="48" spans="1:5">
      <c r="A48" s="730">
        <v>2210401</v>
      </c>
      <c r="B48" s="651" t="s">
        <v>931</v>
      </c>
      <c r="C48" s="203">
        <v>15240654.220000001</v>
      </c>
      <c r="D48" s="203">
        <v>4357835.1500000004</v>
      </c>
      <c r="E48" s="203">
        <f t="shared" si="0"/>
        <v>10882819.07</v>
      </c>
    </row>
    <row r="49" spans="1:5">
      <c r="A49" s="730">
        <v>2210402</v>
      </c>
      <c r="B49" s="651" t="s">
        <v>937</v>
      </c>
      <c r="C49" s="203">
        <v>3000000</v>
      </c>
      <c r="D49" s="203">
        <v>350000</v>
      </c>
      <c r="E49" s="203">
        <f t="shared" si="0"/>
        <v>2650000</v>
      </c>
    </row>
    <row r="50" spans="1:5">
      <c r="A50" s="730">
        <v>2210403</v>
      </c>
      <c r="B50" s="651" t="s">
        <v>933</v>
      </c>
      <c r="C50" s="203">
        <v>4800000.1320000011</v>
      </c>
      <c r="D50" s="203">
        <v>1225800</v>
      </c>
      <c r="E50" s="203">
        <f t="shared" si="0"/>
        <v>3574200.1320000011</v>
      </c>
    </row>
    <row r="51" spans="1:5">
      <c r="A51" s="730" t="s">
        <v>938</v>
      </c>
      <c r="B51" s="651" t="s">
        <v>939</v>
      </c>
      <c r="C51" s="203">
        <v>0</v>
      </c>
      <c r="D51" s="203">
        <v>0</v>
      </c>
      <c r="E51" s="203">
        <f t="shared" si="0"/>
        <v>0</v>
      </c>
    </row>
    <row r="52" spans="1:5">
      <c r="A52" s="730">
        <v>2210504</v>
      </c>
      <c r="B52" s="651" t="s">
        <v>940</v>
      </c>
      <c r="C52" s="203">
        <v>15982942.601053385</v>
      </c>
      <c r="D52" s="203">
        <v>640000.15</v>
      </c>
      <c r="E52" s="203">
        <f t="shared" si="0"/>
        <v>15342942.451053385</v>
      </c>
    </row>
    <row r="53" spans="1:5">
      <c r="A53" s="730">
        <v>2210503</v>
      </c>
      <c r="B53" s="651" t="s">
        <v>941</v>
      </c>
      <c r="C53" s="203">
        <v>3166266.1161557212</v>
      </c>
      <c r="D53" s="203">
        <v>0</v>
      </c>
      <c r="E53" s="203">
        <f t="shared" si="0"/>
        <v>3166266.1161557212</v>
      </c>
    </row>
    <row r="54" spans="1:5">
      <c r="A54" s="730">
        <v>2210502</v>
      </c>
      <c r="B54" s="651" t="s">
        <v>395</v>
      </c>
      <c r="C54" s="203">
        <v>18519266.13725128</v>
      </c>
      <c r="D54" s="203">
        <v>200000</v>
      </c>
      <c r="E54" s="203">
        <f t="shared" si="0"/>
        <v>18319266.13725128</v>
      </c>
    </row>
    <row r="55" spans="1:5">
      <c r="A55" s="730">
        <v>2210505</v>
      </c>
      <c r="B55" s="651" t="s">
        <v>942</v>
      </c>
      <c r="C55" s="203">
        <v>4171425.419491021</v>
      </c>
      <c r="D55" s="203">
        <v>0</v>
      </c>
      <c r="E55" s="203">
        <f t="shared" si="0"/>
        <v>4171425.419491021</v>
      </c>
    </row>
    <row r="56" spans="1:5">
      <c r="A56" s="730" t="s">
        <v>943</v>
      </c>
      <c r="B56" s="651" t="s">
        <v>396</v>
      </c>
      <c r="C56" s="203">
        <v>0</v>
      </c>
      <c r="D56" s="203">
        <v>0</v>
      </c>
      <c r="E56" s="203">
        <f t="shared" si="0"/>
        <v>0</v>
      </c>
    </row>
    <row r="57" spans="1:5">
      <c r="A57" s="730" t="s">
        <v>944</v>
      </c>
      <c r="B57" s="651" t="s">
        <v>397</v>
      </c>
      <c r="C57" s="203">
        <v>12243453.689802498</v>
      </c>
      <c r="D57" s="203">
        <v>1620000</v>
      </c>
      <c r="E57" s="203">
        <f t="shared" si="0"/>
        <v>10623453.689802498</v>
      </c>
    </row>
    <row r="58" spans="1:5">
      <c r="A58" s="730">
        <v>2210604</v>
      </c>
      <c r="B58" s="651" t="s">
        <v>398</v>
      </c>
      <c r="C58" s="203">
        <v>4515613.7906880006</v>
      </c>
      <c r="D58" s="203">
        <v>0</v>
      </c>
      <c r="E58" s="203">
        <f t="shared" si="0"/>
        <v>4515613.7906880006</v>
      </c>
    </row>
    <row r="59" spans="1:5">
      <c r="A59" s="730" t="s">
        <v>945</v>
      </c>
      <c r="B59" s="651" t="s">
        <v>399</v>
      </c>
      <c r="C59" s="203">
        <v>0</v>
      </c>
      <c r="D59" s="203">
        <v>0</v>
      </c>
      <c r="E59" s="203">
        <f t="shared" si="0"/>
        <v>0</v>
      </c>
    </row>
    <row r="60" spans="1:5">
      <c r="A60" s="730">
        <v>2210701</v>
      </c>
      <c r="B60" s="651" t="s">
        <v>400</v>
      </c>
      <c r="C60" s="203">
        <v>3878863</v>
      </c>
      <c r="D60" s="203">
        <v>0</v>
      </c>
      <c r="E60" s="203">
        <f t="shared" si="0"/>
        <v>3878863</v>
      </c>
    </row>
    <row r="61" spans="1:5">
      <c r="A61" s="730">
        <v>2210703</v>
      </c>
      <c r="B61" s="651" t="s">
        <v>401</v>
      </c>
      <c r="C61" s="203">
        <v>290400</v>
      </c>
      <c r="D61" s="203">
        <v>0</v>
      </c>
      <c r="E61" s="203">
        <f t="shared" si="0"/>
        <v>290400</v>
      </c>
    </row>
    <row r="62" spans="1:5">
      <c r="A62" s="730">
        <v>2210704</v>
      </c>
      <c r="B62" s="651" t="s">
        <v>946</v>
      </c>
      <c r="C62" s="203">
        <v>508134.59262720012</v>
      </c>
      <c r="D62" s="203">
        <v>453543.1</v>
      </c>
      <c r="E62" s="203">
        <f t="shared" si="0"/>
        <v>54591.492627200147</v>
      </c>
    </row>
    <row r="63" spans="1:5">
      <c r="A63" s="730">
        <v>2210708</v>
      </c>
      <c r="B63" s="651" t="s">
        <v>402</v>
      </c>
      <c r="C63" s="203">
        <v>38153027.226744235</v>
      </c>
      <c r="D63" s="203">
        <v>6469963</v>
      </c>
      <c r="E63" s="203">
        <f t="shared" si="0"/>
        <v>31683064.226744235</v>
      </c>
    </row>
    <row r="64" spans="1:5">
      <c r="A64" s="730">
        <v>2210710</v>
      </c>
      <c r="B64" s="651" t="s">
        <v>947</v>
      </c>
      <c r="C64" s="203">
        <v>43624701.410647444</v>
      </c>
      <c r="D64" s="203">
        <v>7096560</v>
      </c>
      <c r="E64" s="203">
        <f t="shared" si="0"/>
        <v>36528141.410647444</v>
      </c>
    </row>
    <row r="65" spans="1:5">
      <c r="A65" s="730">
        <v>2210711</v>
      </c>
      <c r="B65" s="651" t="s">
        <v>403</v>
      </c>
      <c r="C65" s="203">
        <v>29154584.718820415</v>
      </c>
      <c r="D65" s="203">
        <v>6994350</v>
      </c>
      <c r="E65" s="203">
        <f t="shared" si="0"/>
        <v>22160234.718820415</v>
      </c>
    </row>
    <row r="66" spans="1:5">
      <c r="A66" s="730">
        <v>2210716</v>
      </c>
      <c r="B66" s="651" t="s">
        <v>404</v>
      </c>
      <c r="C66" s="203">
        <v>2098675.4848000016</v>
      </c>
      <c r="D66" s="203">
        <v>0</v>
      </c>
      <c r="E66" s="203">
        <f t="shared" si="0"/>
        <v>2098675.4848000016</v>
      </c>
    </row>
    <row r="67" spans="1:5">
      <c r="A67" s="730">
        <v>2210799</v>
      </c>
      <c r="B67" s="651" t="s">
        <v>405</v>
      </c>
      <c r="C67" s="203">
        <v>0</v>
      </c>
      <c r="D67" s="203">
        <v>0</v>
      </c>
      <c r="E67" s="203">
        <f t="shared" si="0"/>
        <v>0</v>
      </c>
    </row>
    <row r="68" spans="1:5">
      <c r="A68" s="730">
        <v>2210799</v>
      </c>
      <c r="B68" s="651" t="s">
        <v>406</v>
      </c>
      <c r="C68" s="203">
        <v>580800</v>
      </c>
      <c r="D68" s="203">
        <v>0</v>
      </c>
      <c r="E68" s="203">
        <f t="shared" si="0"/>
        <v>580800</v>
      </c>
    </row>
    <row r="69" spans="1:5">
      <c r="A69" s="730">
        <v>2210799</v>
      </c>
      <c r="B69" s="651" t="s">
        <v>407</v>
      </c>
      <c r="C69" s="203">
        <v>1000000</v>
      </c>
      <c r="D69" s="203">
        <v>0</v>
      </c>
      <c r="E69" s="203">
        <f t="shared" si="0"/>
        <v>1000000</v>
      </c>
    </row>
    <row r="70" spans="1:5">
      <c r="A70" s="730">
        <v>2210799</v>
      </c>
      <c r="B70" s="651" t="s">
        <v>948</v>
      </c>
      <c r="C70" s="203">
        <v>232320.00000000006</v>
      </c>
      <c r="D70" s="203">
        <v>0</v>
      </c>
      <c r="E70" s="203">
        <f t="shared" si="0"/>
        <v>232320.00000000006</v>
      </c>
    </row>
    <row r="71" spans="1:5">
      <c r="A71" s="730" t="s">
        <v>949</v>
      </c>
      <c r="B71" s="651" t="s">
        <v>950</v>
      </c>
      <c r="C71" s="203">
        <v>0</v>
      </c>
      <c r="D71" s="203">
        <v>0</v>
      </c>
      <c r="E71" s="203">
        <f t="shared" si="0"/>
        <v>0</v>
      </c>
    </row>
    <row r="72" spans="1:5">
      <c r="A72" s="730">
        <v>2210801</v>
      </c>
      <c r="B72" s="651" t="s">
        <v>951</v>
      </c>
      <c r="C72" s="203">
        <v>84469177.568277806</v>
      </c>
      <c r="D72" s="203">
        <v>6900000</v>
      </c>
      <c r="E72" s="203">
        <f t="shared" si="0"/>
        <v>77569177.568277806</v>
      </c>
    </row>
    <row r="73" spans="1:5">
      <c r="A73" s="730">
        <v>2210802</v>
      </c>
      <c r="B73" s="651" t="s">
        <v>952</v>
      </c>
      <c r="C73" s="203">
        <v>33698384.907008529</v>
      </c>
      <c r="D73" s="203">
        <v>3450970</v>
      </c>
      <c r="E73" s="203">
        <f t="shared" ref="E73:E136" si="1">C73-D73</f>
        <v>30247414.907008529</v>
      </c>
    </row>
    <row r="74" spans="1:5">
      <c r="A74" s="730">
        <v>2210807</v>
      </c>
      <c r="B74" s="651" t="s">
        <v>411</v>
      </c>
      <c r="C74" s="203">
        <v>0</v>
      </c>
      <c r="D74" s="203">
        <v>0</v>
      </c>
      <c r="E74" s="203">
        <f t="shared" si="1"/>
        <v>0</v>
      </c>
    </row>
    <row r="75" spans="1:5">
      <c r="A75" s="730">
        <v>2210804</v>
      </c>
      <c r="B75" s="651" t="s">
        <v>953</v>
      </c>
      <c r="C75" s="203">
        <v>0</v>
      </c>
      <c r="D75" s="203">
        <v>0</v>
      </c>
      <c r="E75" s="203">
        <f t="shared" si="1"/>
        <v>0</v>
      </c>
    </row>
    <row r="76" spans="1:5">
      <c r="A76" s="730">
        <v>2640599</v>
      </c>
      <c r="B76" s="651" t="s">
        <v>467</v>
      </c>
      <c r="C76" s="203">
        <v>0</v>
      </c>
      <c r="D76" s="203">
        <v>0</v>
      </c>
      <c r="E76" s="203">
        <f t="shared" si="1"/>
        <v>0</v>
      </c>
    </row>
    <row r="77" spans="1:5">
      <c r="A77" s="730">
        <v>2210805</v>
      </c>
      <c r="B77" s="651" t="s">
        <v>410</v>
      </c>
      <c r="C77" s="203">
        <v>1500000</v>
      </c>
      <c r="D77" s="203">
        <v>0</v>
      </c>
      <c r="E77" s="203">
        <f t="shared" si="1"/>
        <v>1500000</v>
      </c>
    </row>
    <row r="78" spans="1:5">
      <c r="A78" s="730">
        <v>2210809</v>
      </c>
      <c r="B78" s="651" t="s">
        <v>412</v>
      </c>
      <c r="C78" s="203">
        <v>52800</v>
      </c>
      <c r="D78" s="203">
        <v>0</v>
      </c>
      <c r="E78" s="203">
        <f t="shared" si="1"/>
        <v>52800</v>
      </c>
    </row>
    <row r="79" spans="1:5">
      <c r="A79" s="730">
        <v>2210900</v>
      </c>
      <c r="B79" s="651" t="s">
        <v>954</v>
      </c>
      <c r="C79" s="203">
        <v>0</v>
      </c>
      <c r="D79" s="203">
        <v>0</v>
      </c>
      <c r="E79" s="203">
        <f t="shared" si="1"/>
        <v>0</v>
      </c>
    </row>
    <row r="80" spans="1:5">
      <c r="A80" s="730">
        <v>2210910</v>
      </c>
      <c r="B80" s="651" t="s">
        <v>413</v>
      </c>
      <c r="C80" s="203">
        <v>64815969.25000006</v>
      </c>
      <c r="D80" s="203">
        <v>0</v>
      </c>
      <c r="E80" s="203">
        <f t="shared" si="1"/>
        <v>64815969.25000006</v>
      </c>
    </row>
    <row r="81" spans="1:5">
      <c r="A81" s="730">
        <v>2210999</v>
      </c>
      <c r="B81" s="651" t="s">
        <v>414</v>
      </c>
      <c r="C81" s="203">
        <v>0</v>
      </c>
      <c r="D81" s="203">
        <v>0</v>
      </c>
      <c r="E81" s="203">
        <f t="shared" si="1"/>
        <v>0</v>
      </c>
    </row>
    <row r="82" spans="1:5">
      <c r="A82" s="730">
        <v>2210999</v>
      </c>
      <c r="B82" s="651" t="s">
        <v>415</v>
      </c>
      <c r="C82" s="203">
        <v>0</v>
      </c>
      <c r="D82" s="203">
        <v>0</v>
      </c>
      <c r="E82" s="203">
        <f t="shared" si="1"/>
        <v>0</v>
      </c>
    </row>
    <row r="83" spans="1:5">
      <c r="A83" s="730">
        <v>2210999</v>
      </c>
      <c r="B83" s="651" t="s">
        <v>955</v>
      </c>
      <c r="C83" s="203">
        <v>0</v>
      </c>
      <c r="D83" s="203">
        <v>0</v>
      </c>
      <c r="E83" s="203">
        <f t="shared" si="1"/>
        <v>0</v>
      </c>
    </row>
    <row r="84" spans="1:5">
      <c r="A84" s="730" t="s">
        <v>956</v>
      </c>
      <c r="B84" s="651" t="s">
        <v>416</v>
      </c>
      <c r="C84" s="203">
        <v>0</v>
      </c>
      <c r="D84" s="203">
        <v>0</v>
      </c>
      <c r="E84" s="203">
        <f t="shared" si="1"/>
        <v>0</v>
      </c>
    </row>
    <row r="85" spans="1:5">
      <c r="A85" s="730">
        <v>2211001</v>
      </c>
      <c r="B85" s="651" t="s">
        <v>957</v>
      </c>
      <c r="C85" s="203">
        <v>184604219</v>
      </c>
      <c r="D85" s="203">
        <v>30351405.800000001</v>
      </c>
      <c r="E85" s="203">
        <f t="shared" si="1"/>
        <v>154252813.19999999</v>
      </c>
    </row>
    <row r="86" spans="1:5">
      <c r="A86" s="730">
        <v>2211002</v>
      </c>
      <c r="B86" s="651" t="s">
        <v>958</v>
      </c>
      <c r="C86" s="203">
        <v>2234980</v>
      </c>
      <c r="D86" s="203">
        <v>0</v>
      </c>
      <c r="E86" s="203">
        <f t="shared" si="1"/>
        <v>2234980</v>
      </c>
    </row>
    <row r="87" spans="1:5">
      <c r="A87" s="730">
        <v>2211003</v>
      </c>
      <c r="B87" s="651" t="s">
        <v>417</v>
      </c>
      <c r="C87" s="203">
        <v>0</v>
      </c>
      <c r="D87" s="203">
        <v>0</v>
      </c>
      <c r="E87" s="203">
        <f t="shared" si="1"/>
        <v>0</v>
      </c>
    </row>
    <row r="88" spans="1:5">
      <c r="A88" s="730">
        <v>2211004</v>
      </c>
      <c r="B88" s="651" t="s">
        <v>959</v>
      </c>
      <c r="C88" s="203">
        <v>1035836</v>
      </c>
      <c r="D88" s="203">
        <v>0</v>
      </c>
      <c r="E88" s="203">
        <f t="shared" si="1"/>
        <v>1035836</v>
      </c>
    </row>
    <row r="89" spans="1:5">
      <c r="A89" s="730">
        <v>2211005</v>
      </c>
      <c r="B89" s="651" t="s">
        <v>418</v>
      </c>
      <c r="C89" s="203">
        <v>6116104.0000000019</v>
      </c>
      <c r="D89" s="203">
        <v>0</v>
      </c>
      <c r="E89" s="203">
        <f t="shared" si="1"/>
        <v>6116104.0000000019</v>
      </c>
    </row>
    <row r="90" spans="1:5">
      <c r="A90" s="730">
        <v>2211006</v>
      </c>
      <c r="B90" s="651" t="s">
        <v>960</v>
      </c>
      <c r="C90" s="203">
        <v>2790400</v>
      </c>
      <c r="D90" s="203">
        <v>0</v>
      </c>
      <c r="E90" s="203">
        <f t="shared" si="1"/>
        <v>2790400</v>
      </c>
    </row>
    <row r="91" spans="1:5">
      <c r="A91" s="730">
        <v>2211007</v>
      </c>
      <c r="B91" s="651" t="s">
        <v>961</v>
      </c>
      <c r="C91" s="203">
        <v>712432</v>
      </c>
      <c r="D91" s="203">
        <v>0</v>
      </c>
      <c r="E91" s="203">
        <f t="shared" si="1"/>
        <v>712432</v>
      </c>
    </row>
    <row r="92" spans="1:5">
      <c r="A92" s="730">
        <v>2211008</v>
      </c>
      <c r="B92" s="651" t="s">
        <v>962</v>
      </c>
      <c r="C92" s="203">
        <v>8635776</v>
      </c>
      <c r="D92" s="203">
        <v>0</v>
      </c>
      <c r="E92" s="203">
        <f t="shared" si="1"/>
        <v>8635776</v>
      </c>
    </row>
    <row r="93" spans="1:5">
      <c r="A93" s="730">
        <v>2211009</v>
      </c>
      <c r="B93" s="651" t="s">
        <v>419</v>
      </c>
      <c r="C93" s="203">
        <v>16482362.709175274</v>
      </c>
      <c r="D93" s="203">
        <v>50400</v>
      </c>
      <c r="E93" s="203">
        <f t="shared" si="1"/>
        <v>16431962.709175274</v>
      </c>
    </row>
    <row r="94" spans="1:5">
      <c r="A94" s="730">
        <v>2211010</v>
      </c>
      <c r="B94" s="651" t="s">
        <v>963</v>
      </c>
      <c r="C94" s="203">
        <v>47233</v>
      </c>
      <c r="D94" s="203">
        <v>0</v>
      </c>
      <c r="E94" s="203">
        <f t="shared" si="1"/>
        <v>47233</v>
      </c>
    </row>
    <row r="95" spans="1:5">
      <c r="A95" s="730">
        <v>2211015</v>
      </c>
      <c r="B95" s="651" t="s">
        <v>964</v>
      </c>
      <c r="C95" s="203">
        <v>20000980</v>
      </c>
      <c r="D95" s="203">
        <v>5000000</v>
      </c>
      <c r="E95" s="203">
        <f t="shared" si="1"/>
        <v>15000980</v>
      </c>
    </row>
    <row r="96" spans="1:5">
      <c r="A96" s="730" t="s">
        <v>965</v>
      </c>
      <c r="B96" s="651" t="s">
        <v>420</v>
      </c>
      <c r="C96" s="203">
        <v>20454433.909656718</v>
      </c>
      <c r="D96" s="203">
        <v>0</v>
      </c>
      <c r="E96" s="203">
        <f t="shared" si="1"/>
        <v>20454433.909656718</v>
      </c>
    </row>
    <row r="97" spans="1:5">
      <c r="A97" s="730">
        <v>2211023</v>
      </c>
      <c r="B97" s="651" t="s">
        <v>421</v>
      </c>
      <c r="C97" s="203">
        <v>306240</v>
      </c>
      <c r="D97" s="203">
        <v>0</v>
      </c>
      <c r="E97" s="203">
        <f t="shared" si="1"/>
        <v>306240</v>
      </c>
    </row>
    <row r="98" spans="1:5">
      <c r="A98" s="730">
        <v>2211028</v>
      </c>
      <c r="B98" s="651" t="s">
        <v>966</v>
      </c>
      <c r="C98" s="203">
        <v>2567870</v>
      </c>
      <c r="D98" s="203">
        <v>0</v>
      </c>
      <c r="E98" s="203">
        <f t="shared" si="1"/>
        <v>2567870</v>
      </c>
    </row>
    <row r="99" spans="1:5">
      <c r="A99" s="730">
        <v>2211028</v>
      </c>
      <c r="B99" s="651" t="s">
        <v>967</v>
      </c>
      <c r="C99" s="203">
        <v>1820898</v>
      </c>
      <c r="D99" s="203">
        <v>0</v>
      </c>
      <c r="E99" s="203">
        <f t="shared" si="1"/>
        <v>1820898</v>
      </c>
    </row>
    <row r="100" spans="1:5">
      <c r="A100" s="730">
        <v>2211029</v>
      </c>
      <c r="B100" s="651" t="s">
        <v>422</v>
      </c>
      <c r="C100" s="203">
        <v>159005.91445760004</v>
      </c>
      <c r="D100" s="203">
        <v>0</v>
      </c>
      <c r="E100" s="203">
        <f t="shared" si="1"/>
        <v>159005.91445760004</v>
      </c>
    </row>
    <row r="101" spans="1:5">
      <c r="A101" s="730" t="s">
        <v>968</v>
      </c>
      <c r="B101" s="651" t="s">
        <v>423</v>
      </c>
      <c r="C101" s="203">
        <v>0</v>
      </c>
      <c r="D101" s="203">
        <v>0</v>
      </c>
      <c r="E101" s="203">
        <f t="shared" si="1"/>
        <v>0</v>
      </c>
    </row>
    <row r="102" spans="1:5">
      <c r="A102" s="730">
        <v>2211101</v>
      </c>
      <c r="B102" s="651" t="s">
        <v>424</v>
      </c>
      <c r="C102" s="203">
        <v>47624799.323534824</v>
      </c>
      <c r="D102" s="203">
        <v>1970716.05</v>
      </c>
      <c r="E102" s="203">
        <f t="shared" si="1"/>
        <v>45654083.273534827</v>
      </c>
    </row>
    <row r="103" spans="1:5">
      <c r="A103" s="730">
        <v>2211102</v>
      </c>
      <c r="B103" s="651" t="s">
        <v>969</v>
      </c>
      <c r="C103" s="203">
        <v>18682740.95785151</v>
      </c>
      <c r="D103" s="203">
        <v>0</v>
      </c>
      <c r="E103" s="203">
        <f t="shared" si="1"/>
        <v>18682740.95785151</v>
      </c>
    </row>
    <row r="104" spans="1:5">
      <c r="A104" s="730">
        <v>2211103</v>
      </c>
      <c r="B104" s="651" t="s">
        <v>425</v>
      </c>
      <c r="C104" s="203">
        <v>19952860.853754453</v>
      </c>
      <c r="D104" s="203">
        <v>0</v>
      </c>
      <c r="E104" s="203">
        <f t="shared" si="1"/>
        <v>19952860.853754453</v>
      </c>
    </row>
    <row r="105" spans="1:5">
      <c r="A105" s="730" t="s">
        <v>970</v>
      </c>
      <c r="B105" s="651" t="s">
        <v>167</v>
      </c>
      <c r="C105" s="203">
        <v>0</v>
      </c>
      <c r="D105" s="203">
        <v>0</v>
      </c>
      <c r="E105" s="203">
        <f t="shared" si="1"/>
        <v>0</v>
      </c>
    </row>
    <row r="106" spans="1:5">
      <c r="A106" s="730">
        <v>2211201</v>
      </c>
      <c r="B106" s="651" t="s">
        <v>426</v>
      </c>
      <c r="C106" s="203">
        <v>81079869.505442441</v>
      </c>
      <c r="D106" s="203">
        <v>2653448.2999999998</v>
      </c>
      <c r="E106" s="203">
        <f t="shared" si="1"/>
        <v>78426421.205442443</v>
      </c>
    </row>
    <row r="107" spans="1:5">
      <c r="A107" s="730">
        <v>2211202</v>
      </c>
      <c r="B107" s="651" t="s">
        <v>971</v>
      </c>
      <c r="C107" s="203">
        <v>2739457</v>
      </c>
      <c r="D107" s="203">
        <v>0</v>
      </c>
      <c r="E107" s="203">
        <f t="shared" si="1"/>
        <v>2739457</v>
      </c>
    </row>
    <row r="108" spans="1:5">
      <c r="A108" s="730">
        <v>2211204</v>
      </c>
      <c r="B108" s="651" t="s">
        <v>972</v>
      </c>
      <c r="C108" s="203">
        <v>3879031</v>
      </c>
      <c r="D108" s="203">
        <v>0</v>
      </c>
      <c r="E108" s="203">
        <f t="shared" si="1"/>
        <v>3879031</v>
      </c>
    </row>
    <row r="109" spans="1:5">
      <c r="A109" s="730" t="s">
        <v>973</v>
      </c>
      <c r="B109" s="651" t="s">
        <v>427</v>
      </c>
      <c r="C109" s="203">
        <v>0</v>
      </c>
      <c r="D109" s="203">
        <v>0</v>
      </c>
      <c r="E109" s="203">
        <f t="shared" si="1"/>
        <v>0</v>
      </c>
    </row>
    <row r="110" spans="1:5">
      <c r="A110" s="730">
        <v>2211301</v>
      </c>
      <c r="B110" s="651" t="s">
        <v>974</v>
      </c>
      <c r="C110" s="203">
        <v>560778</v>
      </c>
      <c r="D110" s="203">
        <v>0</v>
      </c>
      <c r="E110" s="203">
        <f t="shared" si="1"/>
        <v>560778</v>
      </c>
    </row>
    <row r="111" spans="1:5">
      <c r="A111" s="730">
        <v>2211304</v>
      </c>
      <c r="B111" s="651" t="s">
        <v>975</v>
      </c>
      <c r="C111" s="203">
        <v>52450900</v>
      </c>
      <c r="D111" s="203">
        <v>3543392</v>
      </c>
      <c r="E111" s="203">
        <f t="shared" si="1"/>
        <v>48907508</v>
      </c>
    </row>
    <row r="112" spans="1:5">
      <c r="A112" s="730" t="s">
        <v>976</v>
      </c>
      <c r="B112" s="651" t="s">
        <v>428</v>
      </c>
      <c r="C112" s="203">
        <v>43843492.731519997</v>
      </c>
      <c r="D112" s="203">
        <v>1675960.85</v>
      </c>
      <c r="E112" s="203">
        <f t="shared" si="1"/>
        <v>42167531.881519996</v>
      </c>
    </row>
    <row r="113" spans="1:5">
      <c r="A113" s="730">
        <v>2211306</v>
      </c>
      <c r="B113" s="651" t="s">
        <v>429</v>
      </c>
      <c r="C113" s="203">
        <v>8544865.8015762977</v>
      </c>
      <c r="D113" s="203">
        <v>1460715.15</v>
      </c>
      <c r="E113" s="203">
        <f t="shared" si="1"/>
        <v>7084150.6515762974</v>
      </c>
    </row>
    <row r="114" spans="1:5">
      <c r="A114" s="730">
        <v>2211308</v>
      </c>
      <c r="B114" s="651" t="s">
        <v>977</v>
      </c>
      <c r="C114" s="203">
        <v>15075200.759744</v>
      </c>
      <c r="D114" s="203">
        <v>3965656.9000000004</v>
      </c>
      <c r="E114" s="203">
        <f t="shared" si="1"/>
        <v>11109543.859743999</v>
      </c>
    </row>
    <row r="115" spans="1:5">
      <c r="A115" s="730" t="s">
        <v>978</v>
      </c>
      <c r="B115" s="651" t="s">
        <v>430</v>
      </c>
      <c r="C115" s="203">
        <v>2479421.4287999999</v>
      </c>
      <c r="D115" s="203">
        <v>0</v>
      </c>
      <c r="E115" s="203">
        <f t="shared" si="1"/>
        <v>2479421.4287999999</v>
      </c>
    </row>
    <row r="116" spans="1:5">
      <c r="A116" s="730">
        <v>2211310</v>
      </c>
      <c r="B116" s="651" t="s">
        <v>979</v>
      </c>
      <c r="C116" s="203">
        <v>3600000</v>
      </c>
      <c r="D116" s="203">
        <v>0</v>
      </c>
      <c r="E116" s="203">
        <f t="shared" si="1"/>
        <v>3600000</v>
      </c>
    </row>
    <row r="117" spans="1:5">
      <c r="A117" s="730">
        <v>2211399</v>
      </c>
      <c r="B117" s="651" t="s">
        <v>980</v>
      </c>
      <c r="C117" s="203">
        <v>1090002</v>
      </c>
      <c r="D117" s="203">
        <v>0</v>
      </c>
      <c r="E117" s="203">
        <f t="shared" si="1"/>
        <v>1090002</v>
      </c>
    </row>
    <row r="118" spans="1:5">
      <c r="A118" s="730">
        <v>2211399</v>
      </c>
      <c r="B118" s="651" t="s">
        <v>981</v>
      </c>
      <c r="C118" s="203">
        <v>500000</v>
      </c>
      <c r="D118" s="203">
        <v>0</v>
      </c>
      <c r="E118" s="203">
        <f t="shared" si="1"/>
        <v>500000</v>
      </c>
    </row>
    <row r="119" spans="1:5">
      <c r="A119" s="730">
        <v>2211399</v>
      </c>
      <c r="B119" s="651" t="s">
        <v>982</v>
      </c>
      <c r="C119" s="203">
        <v>3700423</v>
      </c>
      <c r="D119" s="203">
        <v>0</v>
      </c>
      <c r="E119" s="203">
        <f t="shared" si="1"/>
        <v>3700423</v>
      </c>
    </row>
    <row r="120" spans="1:5">
      <c r="A120" s="730">
        <v>2211399</v>
      </c>
      <c r="B120" s="651" t="s">
        <v>983</v>
      </c>
      <c r="C120" s="203">
        <v>456900</v>
      </c>
      <c r="D120" s="203">
        <v>0</v>
      </c>
      <c r="E120" s="203">
        <f t="shared" si="1"/>
        <v>456900</v>
      </c>
    </row>
    <row r="121" spans="1:5">
      <c r="A121" s="730">
        <v>2211399</v>
      </c>
      <c r="B121" s="651" t="s">
        <v>984</v>
      </c>
      <c r="C121" s="203">
        <v>1937828</v>
      </c>
      <c r="D121" s="203">
        <v>0</v>
      </c>
      <c r="E121" s="203">
        <f t="shared" si="1"/>
        <v>1937828</v>
      </c>
    </row>
    <row r="122" spans="1:5">
      <c r="A122" s="730">
        <v>2211399</v>
      </c>
      <c r="B122" s="651" t="s">
        <v>985</v>
      </c>
      <c r="C122" s="203">
        <v>670560</v>
      </c>
      <c r="D122" s="203">
        <v>0</v>
      </c>
      <c r="E122" s="203">
        <f t="shared" si="1"/>
        <v>670560</v>
      </c>
    </row>
    <row r="123" spans="1:5">
      <c r="A123" s="730">
        <v>2211399</v>
      </c>
      <c r="B123" s="651" t="s">
        <v>986</v>
      </c>
      <c r="C123" s="203">
        <v>500565</v>
      </c>
      <c r="D123" s="203">
        <v>0</v>
      </c>
      <c r="E123" s="203">
        <f t="shared" si="1"/>
        <v>500565</v>
      </c>
    </row>
    <row r="124" spans="1:5">
      <c r="A124" s="730">
        <v>2211399</v>
      </c>
      <c r="B124" s="651" t="s">
        <v>431</v>
      </c>
      <c r="C124" s="203">
        <v>8000000</v>
      </c>
      <c r="D124" s="203">
        <v>0</v>
      </c>
      <c r="E124" s="203">
        <f t="shared" si="1"/>
        <v>8000000</v>
      </c>
    </row>
    <row r="125" spans="1:5">
      <c r="A125" s="730">
        <v>2211399</v>
      </c>
      <c r="B125" s="651" t="s">
        <v>432</v>
      </c>
      <c r="C125" s="203">
        <v>20732874.035197981</v>
      </c>
      <c r="D125" s="203">
        <v>0</v>
      </c>
      <c r="E125" s="203">
        <f t="shared" si="1"/>
        <v>20732874.035197981</v>
      </c>
    </row>
    <row r="126" spans="1:5">
      <c r="A126" s="730">
        <v>2211399</v>
      </c>
      <c r="B126" s="651" t="s">
        <v>409</v>
      </c>
      <c r="C126" s="203">
        <v>21997990</v>
      </c>
      <c r="D126" s="203">
        <v>21771772.449999999</v>
      </c>
      <c r="E126" s="203">
        <f t="shared" si="1"/>
        <v>226217.55000000075</v>
      </c>
    </row>
    <row r="127" spans="1:5">
      <c r="A127" s="730">
        <v>2211399</v>
      </c>
      <c r="B127" s="651" t="s">
        <v>987</v>
      </c>
      <c r="C127" s="203">
        <v>929280.00000000023</v>
      </c>
      <c r="D127" s="203">
        <v>0</v>
      </c>
      <c r="E127" s="203">
        <f t="shared" si="1"/>
        <v>929280.00000000023</v>
      </c>
    </row>
    <row r="128" spans="1:5">
      <c r="A128" s="730">
        <v>2211399</v>
      </c>
      <c r="B128" s="651" t="s">
        <v>433</v>
      </c>
      <c r="C128" s="203">
        <v>2210835.2000000002</v>
      </c>
      <c r="D128" s="203">
        <v>0</v>
      </c>
      <c r="E128" s="203">
        <f t="shared" si="1"/>
        <v>2210835.2000000002</v>
      </c>
    </row>
    <row r="129" spans="1:5">
      <c r="A129" s="730">
        <v>2211399</v>
      </c>
      <c r="B129" s="651" t="s">
        <v>434</v>
      </c>
      <c r="C129" s="203">
        <v>580800</v>
      </c>
      <c r="D129" s="203">
        <v>0</v>
      </c>
      <c r="E129" s="203">
        <f t="shared" si="1"/>
        <v>580800</v>
      </c>
    </row>
    <row r="130" spans="1:5">
      <c r="A130" s="730">
        <v>2211399</v>
      </c>
      <c r="B130" s="651" t="s">
        <v>435</v>
      </c>
      <c r="C130" s="203">
        <v>4000000</v>
      </c>
      <c r="D130" s="203">
        <v>3905500</v>
      </c>
      <c r="E130" s="203">
        <f t="shared" si="1"/>
        <v>94500</v>
      </c>
    </row>
    <row r="131" spans="1:5">
      <c r="A131" s="730">
        <v>2211399</v>
      </c>
      <c r="B131" s="651" t="s">
        <v>436</v>
      </c>
      <c r="C131" s="203">
        <v>1720000</v>
      </c>
      <c r="D131" s="203">
        <v>0</v>
      </c>
      <c r="E131" s="203">
        <f t="shared" si="1"/>
        <v>1720000</v>
      </c>
    </row>
    <row r="132" spans="1:5">
      <c r="A132" s="730">
        <v>2211399</v>
      </c>
      <c r="B132" s="651" t="s">
        <v>437</v>
      </c>
      <c r="C132" s="203">
        <v>1161600</v>
      </c>
      <c r="D132" s="203">
        <v>0</v>
      </c>
      <c r="E132" s="203">
        <f t="shared" si="1"/>
        <v>1161600</v>
      </c>
    </row>
    <row r="133" spans="1:5">
      <c r="A133" s="730">
        <v>2211399</v>
      </c>
      <c r="B133" s="651" t="s">
        <v>988</v>
      </c>
      <c r="C133" s="203">
        <v>16158318</v>
      </c>
      <c r="D133" s="203">
        <v>1995000</v>
      </c>
      <c r="E133" s="203">
        <f t="shared" si="1"/>
        <v>14163318</v>
      </c>
    </row>
    <row r="134" spans="1:5">
      <c r="A134" s="730">
        <v>2211399</v>
      </c>
      <c r="B134" s="651" t="s">
        <v>438</v>
      </c>
      <c r="C134" s="203">
        <v>522720.00000000012</v>
      </c>
      <c r="D134" s="203">
        <v>0</v>
      </c>
      <c r="E134" s="203">
        <f t="shared" si="1"/>
        <v>522720.00000000012</v>
      </c>
    </row>
    <row r="135" spans="1:5">
      <c r="A135" s="730">
        <v>2211399</v>
      </c>
      <c r="B135" s="651" t="s">
        <v>989</v>
      </c>
      <c r="C135" s="203">
        <v>961281.00000000023</v>
      </c>
      <c r="D135" s="203">
        <v>0</v>
      </c>
      <c r="E135" s="203">
        <f t="shared" si="1"/>
        <v>961281.00000000023</v>
      </c>
    </row>
    <row r="136" spans="1:5">
      <c r="A136" s="730">
        <v>2211399</v>
      </c>
      <c r="B136" s="651" t="s">
        <v>934</v>
      </c>
      <c r="C136" s="203">
        <v>3420200</v>
      </c>
      <c r="D136" s="203">
        <v>3484500</v>
      </c>
      <c r="E136" s="203">
        <f t="shared" si="1"/>
        <v>-64300</v>
      </c>
    </row>
    <row r="137" spans="1:5">
      <c r="A137" s="730">
        <v>2211399</v>
      </c>
      <c r="B137" s="651" t="s">
        <v>427</v>
      </c>
      <c r="C137" s="203">
        <v>6363008.9000000004</v>
      </c>
      <c r="D137" s="203">
        <v>907200</v>
      </c>
      <c r="E137" s="203">
        <f t="shared" ref="E137:E200" si="2">C137-D137</f>
        <v>5455808.9000000004</v>
      </c>
    </row>
    <row r="138" spans="1:5">
      <c r="A138" s="730">
        <v>2211399</v>
      </c>
      <c r="B138" s="651" t="s">
        <v>439</v>
      </c>
      <c r="C138" s="203">
        <v>500000</v>
      </c>
      <c r="D138" s="203">
        <v>0</v>
      </c>
      <c r="E138" s="203">
        <f t="shared" si="2"/>
        <v>500000</v>
      </c>
    </row>
    <row r="139" spans="1:5">
      <c r="A139" s="730">
        <v>2211399</v>
      </c>
      <c r="B139" s="651" t="s">
        <v>449</v>
      </c>
      <c r="C139" s="203">
        <v>4100000</v>
      </c>
      <c r="D139" s="203">
        <v>1997400</v>
      </c>
      <c r="E139" s="203">
        <f t="shared" si="2"/>
        <v>2102600</v>
      </c>
    </row>
    <row r="140" spans="1:5">
      <c r="A140" s="730">
        <v>2211399</v>
      </c>
      <c r="B140" s="651" t="s">
        <v>440</v>
      </c>
      <c r="C140" s="203">
        <v>8864035.1999999993</v>
      </c>
      <c r="D140" s="203">
        <v>0</v>
      </c>
      <c r="E140" s="203">
        <f t="shared" si="2"/>
        <v>8864035.1999999993</v>
      </c>
    </row>
    <row r="141" spans="1:5">
      <c r="A141" s="730">
        <v>2211399</v>
      </c>
      <c r="B141" s="651" t="s">
        <v>990</v>
      </c>
      <c r="C141" s="203">
        <v>10000000</v>
      </c>
      <c r="D141" s="203">
        <v>8621555.1999999993</v>
      </c>
      <c r="E141" s="203">
        <f t="shared" si="2"/>
        <v>1378444.8000000007</v>
      </c>
    </row>
    <row r="142" spans="1:5">
      <c r="A142" s="730">
        <v>2211399</v>
      </c>
      <c r="B142" s="651" t="s">
        <v>991</v>
      </c>
      <c r="C142" s="203">
        <v>3756600</v>
      </c>
      <c r="D142" s="203">
        <v>0</v>
      </c>
      <c r="E142" s="203">
        <f t="shared" si="2"/>
        <v>3756600</v>
      </c>
    </row>
    <row r="143" spans="1:5">
      <c r="A143" s="730">
        <v>2211399</v>
      </c>
      <c r="B143" s="651" t="s">
        <v>441</v>
      </c>
      <c r="C143" s="203">
        <v>7085852.5760000004</v>
      </c>
      <c r="D143" s="203">
        <v>0</v>
      </c>
      <c r="E143" s="203">
        <f t="shared" si="2"/>
        <v>7085852.5760000004</v>
      </c>
    </row>
    <row r="144" spans="1:5">
      <c r="A144" s="730">
        <v>2211399</v>
      </c>
      <c r="B144" s="651" t="s">
        <v>408</v>
      </c>
      <c r="C144" s="203">
        <v>30000000</v>
      </c>
      <c r="D144" s="203">
        <v>23365283.099999998</v>
      </c>
      <c r="E144" s="203">
        <f t="shared" si="2"/>
        <v>6634716.9000000022</v>
      </c>
    </row>
    <row r="145" spans="1:5">
      <c r="A145" s="730">
        <v>2211399</v>
      </c>
      <c r="B145" s="651" t="s">
        <v>992</v>
      </c>
      <c r="C145" s="203">
        <v>25000000</v>
      </c>
      <c r="D145" s="203">
        <v>12346500</v>
      </c>
      <c r="E145" s="203">
        <f t="shared" si="2"/>
        <v>12653500</v>
      </c>
    </row>
    <row r="146" spans="1:5">
      <c r="A146" s="730">
        <v>2211399</v>
      </c>
      <c r="B146" s="651" t="s">
        <v>993</v>
      </c>
      <c r="C146" s="203">
        <v>8755871.7904000022</v>
      </c>
      <c r="D146" s="203">
        <v>3546550.25</v>
      </c>
      <c r="E146" s="203">
        <f t="shared" si="2"/>
        <v>5209321.5404000022</v>
      </c>
    </row>
    <row r="147" spans="1:5">
      <c r="A147" s="730">
        <v>2211399</v>
      </c>
      <c r="B147" s="651" t="s">
        <v>994</v>
      </c>
      <c r="C147" s="203">
        <v>1688088.5824000004</v>
      </c>
      <c r="D147" s="203">
        <v>0</v>
      </c>
      <c r="E147" s="203">
        <f t="shared" si="2"/>
        <v>1688088.5824000004</v>
      </c>
    </row>
    <row r="148" spans="1:5">
      <c r="A148" s="730">
        <v>2211399</v>
      </c>
      <c r="B148" s="651" t="s">
        <v>442</v>
      </c>
      <c r="C148" s="203">
        <v>500000</v>
      </c>
      <c r="D148" s="203">
        <v>0</v>
      </c>
      <c r="E148" s="203">
        <f t="shared" si="2"/>
        <v>500000</v>
      </c>
    </row>
    <row r="149" spans="1:5">
      <c r="A149" s="730">
        <v>2211399</v>
      </c>
      <c r="B149" s="651" t="s">
        <v>443</v>
      </c>
      <c r="C149" s="203">
        <v>1159929</v>
      </c>
      <c r="D149" s="203">
        <v>0</v>
      </c>
      <c r="E149" s="203">
        <f t="shared" si="2"/>
        <v>1159929</v>
      </c>
    </row>
    <row r="150" spans="1:5">
      <c r="A150" s="730">
        <v>2211399</v>
      </c>
      <c r="B150" s="651" t="s">
        <v>444</v>
      </c>
      <c r="C150" s="203">
        <v>3543401.6848000018</v>
      </c>
      <c r="D150" s="203">
        <v>1732112.05</v>
      </c>
      <c r="E150" s="203">
        <f t="shared" si="2"/>
        <v>1811289.6348000017</v>
      </c>
    </row>
    <row r="151" spans="1:5">
      <c r="A151" s="730">
        <v>2211399</v>
      </c>
      <c r="B151" s="651" t="s">
        <v>445</v>
      </c>
      <c r="C151" s="203">
        <v>4000000</v>
      </c>
      <c r="D151" s="203">
        <v>3748000</v>
      </c>
      <c r="E151" s="203">
        <f t="shared" si="2"/>
        <v>252000</v>
      </c>
    </row>
    <row r="152" spans="1:5">
      <c r="A152" s="730">
        <v>2211399</v>
      </c>
      <c r="B152" s="651" t="s">
        <v>446</v>
      </c>
      <c r="C152" s="203">
        <v>6710347.1583999991</v>
      </c>
      <c r="D152" s="203">
        <v>2069700</v>
      </c>
      <c r="E152" s="203">
        <f t="shared" si="2"/>
        <v>4640647.1583999991</v>
      </c>
    </row>
    <row r="153" spans="1:5">
      <c r="A153" s="730">
        <v>2211399</v>
      </c>
      <c r="B153" s="651" t="s">
        <v>447</v>
      </c>
      <c r="C153" s="203">
        <v>4453312.9327999903</v>
      </c>
      <c r="D153" s="203">
        <v>0</v>
      </c>
      <c r="E153" s="203">
        <f t="shared" si="2"/>
        <v>4453312.9327999903</v>
      </c>
    </row>
    <row r="154" spans="1:5">
      <c r="A154" s="730">
        <v>2211399</v>
      </c>
      <c r="B154" s="651" t="s">
        <v>448</v>
      </c>
      <c r="C154" s="203">
        <v>3500000</v>
      </c>
      <c r="D154" s="203">
        <v>1750862.05</v>
      </c>
      <c r="E154" s="203">
        <f t="shared" si="2"/>
        <v>1749137.95</v>
      </c>
    </row>
    <row r="155" spans="1:5">
      <c r="A155" s="730" t="s">
        <v>995</v>
      </c>
      <c r="B155" s="651" t="s">
        <v>450</v>
      </c>
      <c r="C155" s="203">
        <v>0</v>
      </c>
      <c r="D155" s="203">
        <v>0</v>
      </c>
      <c r="E155" s="203">
        <f t="shared" si="2"/>
        <v>0</v>
      </c>
    </row>
    <row r="156" spans="1:5">
      <c r="A156" s="730" t="s">
        <v>996</v>
      </c>
      <c r="B156" s="651" t="s">
        <v>451</v>
      </c>
      <c r="C156" s="203">
        <v>27973206.677054234</v>
      </c>
      <c r="D156" s="203">
        <v>1059288</v>
      </c>
      <c r="E156" s="203">
        <f t="shared" si="2"/>
        <v>26913918.677054234</v>
      </c>
    </row>
    <row r="157" spans="1:5">
      <c r="A157" s="730">
        <v>2220103</v>
      </c>
      <c r="B157" s="651" t="s">
        <v>997</v>
      </c>
      <c r="C157" s="203">
        <v>77670</v>
      </c>
      <c r="D157" s="203">
        <v>0</v>
      </c>
      <c r="E157" s="203">
        <f t="shared" si="2"/>
        <v>77670</v>
      </c>
    </row>
    <row r="158" spans="1:5">
      <c r="A158" s="730" t="s">
        <v>998</v>
      </c>
      <c r="B158" s="651" t="s">
        <v>452</v>
      </c>
      <c r="C158" s="203">
        <v>0</v>
      </c>
      <c r="D158" s="203">
        <v>0</v>
      </c>
      <c r="E158" s="203">
        <f t="shared" si="2"/>
        <v>0</v>
      </c>
    </row>
    <row r="159" spans="1:5">
      <c r="A159" s="730" t="s">
        <v>999</v>
      </c>
      <c r="B159" s="651" t="s">
        <v>453</v>
      </c>
      <c r="C159" s="203">
        <v>9987024.8008174226</v>
      </c>
      <c r="D159" s="203">
        <v>0</v>
      </c>
      <c r="E159" s="203">
        <f t="shared" si="2"/>
        <v>9987024.8008174226</v>
      </c>
    </row>
    <row r="160" spans="1:5">
      <c r="A160" s="730" t="s">
        <v>1000</v>
      </c>
      <c r="B160" s="651" t="s">
        <v>454</v>
      </c>
      <c r="C160" s="203">
        <v>3402885.4075045181</v>
      </c>
      <c r="D160" s="203">
        <v>0</v>
      </c>
      <c r="E160" s="203">
        <f t="shared" si="2"/>
        <v>3402885.4075045181</v>
      </c>
    </row>
    <row r="161" spans="1:5">
      <c r="A161" s="730">
        <v>2220203</v>
      </c>
      <c r="B161" s="651" t="s">
        <v>455</v>
      </c>
      <c r="C161" s="203">
        <v>675269.2949678119</v>
      </c>
      <c r="D161" s="203">
        <v>0</v>
      </c>
      <c r="E161" s="203">
        <f t="shared" si="2"/>
        <v>675269.2949678119</v>
      </c>
    </row>
    <row r="162" spans="1:5">
      <c r="A162" s="730" t="s">
        <v>1001</v>
      </c>
      <c r="B162" s="651" t="s">
        <v>456</v>
      </c>
      <c r="C162" s="203">
        <v>21338019.740189187</v>
      </c>
      <c r="D162" s="203">
        <v>0</v>
      </c>
      <c r="E162" s="203">
        <f t="shared" si="2"/>
        <v>21338019.740189187</v>
      </c>
    </row>
    <row r="163" spans="1:5">
      <c r="A163" s="730">
        <v>2220206</v>
      </c>
      <c r="B163" s="651" t="s">
        <v>1002</v>
      </c>
      <c r="C163" s="203">
        <v>193762</v>
      </c>
      <c r="D163" s="203">
        <v>0</v>
      </c>
      <c r="E163" s="203">
        <f t="shared" si="2"/>
        <v>193762</v>
      </c>
    </row>
    <row r="164" spans="1:5">
      <c r="A164" s="730" t="s">
        <v>1003</v>
      </c>
      <c r="B164" s="651" t="s">
        <v>457</v>
      </c>
      <c r="C164" s="203">
        <v>4208260.1217600005</v>
      </c>
      <c r="D164" s="203">
        <v>0</v>
      </c>
      <c r="E164" s="203">
        <f t="shared" si="2"/>
        <v>4208260.1217600005</v>
      </c>
    </row>
    <row r="165" spans="1:5">
      <c r="A165" s="730">
        <v>2610100</v>
      </c>
      <c r="B165" s="651" t="s">
        <v>458</v>
      </c>
      <c r="C165" s="203">
        <v>0</v>
      </c>
      <c r="D165" s="203">
        <v>0</v>
      </c>
      <c r="E165" s="203">
        <f t="shared" si="2"/>
        <v>0</v>
      </c>
    </row>
    <row r="166" spans="1:5">
      <c r="A166" s="730">
        <v>2610101</v>
      </c>
      <c r="B166" s="651" t="s">
        <v>459</v>
      </c>
      <c r="C166" s="203">
        <v>13076987.667200001</v>
      </c>
      <c r="D166" s="203">
        <v>2617500</v>
      </c>
      <c r="E166" s="203">
        <f t="shared" si="2"/>
        <v>10459487.667200001</v>
      </c>
    </row>
    <row r="167" spans="1:5">
      <c r="A167" s="730">
        <v>2640100</v>
      </c>
      <c r="B167" s="651" t="s">
        <v>460</v>
      </c>
      <c r="C167" s="203">
        <v>0</v>
      </c>
      <c r="D167" s="203">
        <v>0</v>
      </c>
      <c r="E167" s="203">
        <f t="shared" si="2"/>
        <v>0</v>
      </c>
    </row>
    <row r="168" spans="1:5">
      <c r="A168" s="730">
        <v>2640102</v>
      </c>
      <c r="B168" s="651" t="s">
        <v>461</v>
      </c>
      <c r="C168" s="203">
        <v>5000000.0000000019</v>
      </c>
      <c r="D168" s="203">
        <v>0</v>
      </c>
      <c r="E168" s="203">
        <f t="shared" si="2"/>
        <v>5000000.0000000019</v>
      </c>
    </row>
    <row r="169" spans="1:5">
      <c r="A169" s="730">
        <v>2640200</v>
      </c>
      <c r="B169" s="651" t="s">
        <v>462</v>
      </c>
      <c r="C169" s="203">
        <v>0</v>
      </c>
      <c r="D169" s="203">
        <v>0</v>
      </c>
      <c r="E169" s="203">
        <f t="shared" si="2"/>
        <v>0</v>
      </c>
    </row>
    <row r="170" spans="1:5">
      <c r="A170" s="730">
        <v>2640201</v>
      </c>
      <c r="B170" s="651" t="s">
        <v>463</v>
      </c>
      <c r="C170" s="203">
        <v>78883139</v>
      </c>
      <c r="D170" s="203">
        <v>6380323</v>
      </c>
      <c r="E170" s="203">
        <f t="shared" si="2"/>
        <v>72502816</v>
      </c>
    </row>
    <row r="171" spans="1:5">
      <c r="A171" s="730">
        <v>2640201</v>
      </c>
      <c r="B171" s="651" t="s">
        <v>1004</v>
      </c>
      <c r="C171" s="203">
        <v>11132000</v>
      </c>
      <c r="D171" s="203">
        <v>0</v>
      </c>
      <c r="E171" s="203">
        <f t="shared" si="2"/>
        <v>11132000</v>
      </c>
    </row>
    <row r="172" spans="1:5">
      <c r="A172" s="730">
        <v>2640201</v>
      </c>
      <c r="B172" s="651" t="s">
        <v>464</v>
      </c>
      <c r="C172" s="203"/>
      <c r="D172" s="203">
        <v>0</v>
      </c>
      <c r="E172" s="203">
        <f t="shared" si="2"/>
        <v>0</v>
      </c>
    </row>
    <row r="173" spans="1:5">
      <c r="A173" s="730">
        <v>2640201</v>
      </c>
      <c r="B173" s="651" t="s">
        <v>465</v>
      </c>
      <c r="C173" s="203">
        <v>4703602.2667999994</v>
      </c>
      <c r="D173" s="203">
        <v>0</v>
      </c>
      <c r="E173" s="203">
        <f t="shared" si="2"/>
        <v>4703602.2667999994</v>
      </c>
    </row>
    <row r="174" spans="1:5">
      <c r="A174" s="730">
        <v>2640500</v>
      </c>
      <c r="B174" s="651" t="s">
        <v>466</v>
      </c>
      <c r="C174" s="203">
        <v>0</v>
      </c>
      <c r="D174" s="203">
        <v>0</v>
      </c>
      <c r="E174" s="203">
        <f t="shared" si="2"/>
        <v>0</v>
      </c>
    </row>
    <row r="175" spans="1:5">
      <c r="A175" s="730">
        <v>2640599</v>
      </c>
      <c r="B175" s="651" t="s">
        <v>1005</v>
      </c>
      <c r="C175" s="203">
        <v>1210000</v>
      </c>
      <c r="D175" s="203">
        <v>300000</v>
      </c>
      <c r="E175" s="203">
        <f t="shared" si="2"/>
        <v>910000</v>
      </c>
    </row>
    <row r="176" spans="1:5">
      <c r="A176" s="730">
        <v>2649999</v>
      </c>
      <c r="B176" s="651" t="s">
        <v>460</v>
      </c>
      <c r="C176" s="203">
        <v>20000000</v>
      </c>
      <c r="D176" s="203">
        <v>5000000</v>
      </c>
      <c r="E176" s="203">
        <f t="shared" si="2"/>
        <v>15000000</v>
      </c>
    </row>
    <row r="177" spans="1:5">
      <c r="A177" s="730">
        <v>2710100</v>
      </c>
      <c r="B177" s="651" t="s">
        <v>468</v>
      </c>
      <c r="C177" s="203">
        <v>0</v>
      </c>
      <c r="D177" s="203">
        <v>0</v>
      </c>
      <c r="E177" s="203">
        <f t="shared" si="2"/>
        <v>0</v>
      </c>
    </row>
    <row r="178" spans="1:5">
      <c r="A178" s="730">
        <v>2710102</v>
      </c>
      <c r="B178" s="651" t="s">
        <v>469</v>
      </c>
      <c r="C178" s="203">
        <v>119165082</v>
      </c>
      <c r="D178" s="203">
        <v>0</v>
      </c>
      <c r="E178" s="203">
        <f t="shared" si="2"/>
        <v>119165082</v>
      </c>
    </row>
    <row r="179" spans="1:5">
      <c r="A179" s="730">
        <v>2710107</v>
      </c>
      <c r="B179" s="651" t="s">
        <v>1006</v>
      </c>
      <c r="C179" s="203">
        <v>0</v>
      </c>
      <c r="D179" s="203">
        <v>0</v>
      </c>
      <c r="E179" s="203">
        <f t="shared" si="2"/>
        <v>0</v>
      </c>
    </row>
    <row r="180" spans="1:5" s="1" customFormat="1">
      <c r="A180" s="728"/>
      <c r="B180" s="28" t="s">
        <v>34</v>
      </c>
      <c r="C180" s="29">
        <f>SUM(C31:C179)</f>
        <v>1760506954.6655693</v>
      </c>
      <c r="D180" s="29">
        <f>SUM(D31:D179)</f>
        <v>249209537.5</v>
      </c>
      <c r="E180" s="203">
        <f t="shared" si="2"/>
        <v>1511297417.1655693</v>
      </c>
    </row>
    <row r="181" spans="1:5" ht="30.5">
      <c r="A181" s="730"/>
      <c r="B181" s="516" t="s">
        <v>1007</v>
      </c>
      <c r="C181" s="203">
        <v>0</v>
      </c>
      <c r="D181" s="203">
        <v>0</v>
      </c>
      <c r="E181" s="203">
        <f t="shared" si="2"/>
        <v>0</v>
      </c>
    </row>
    <row r="182" spans="1:5">
      <c r="A182" s="730">
        <v>3110700</v>
      </c>
      <c r="B182" s="651" t="s">
        <v>1008</v>
      </c>
      <c r="C182" s="203">
        <v>0</v>
      </c>
      <c r="D182" s="203">
        <v>0</v>
      </c>
      <c r="E182" s="203">
        <f t="shared" si="2"/>
        <v>0</v>
      </c>
    </row>
    <row r="183" spans="1:5">
      <c r="A183" s="730">
        <v>3110701</v>
      </c>
      <c r="B183" s="651" t="s">
        <v>1009</v>
      </c>
      <c r="C183" s="203">
        <v>6500000</v>
      </c>
      <c r="D183" s="203">
        <v>0</v>
      </c>
      <c r="E183" s="203">
        <f t="shared" si="2"/>
        <v>6500000</v>
      </c>
    </row>
    <row r="184" spans="1:5" ht="13.5" customHeight="1">
      <c r="A184" s="730">
        <v>3110900</v>
      </c>
      <c r="B184" s="651" t="s">
        <v>1010</v>
      </c>
      <c r="C184" s="203">
        <v>0</v>
      </c>
      <c r="D184" s="203">
        <v>0</v>
      </c>
      <c r="E184" s="203">
        <f t="shared" si="2"/>
        <v>0</v>
      </c>
    </row>
    <row r="185" spans="1:5" ht="13.5" customHeight="1">
      <c r="A185" s="730">
        <v>3110902</v>
      </c>
      <c r="B185" s="651" t="s">
        <v>1011</v>
      </c>
      <c r="C185" s="203">
        <v>1301189.8585248</v>
      </c>
      <c r="D185" s="203">
        <v>0</v>
      </c>
      <c r="E185" s="203">
        <f t="shared" si="2"/>
        <v>1301189.8585248</v>
      </c>
    </row>
    <row r="186" spans="1:5" ht="13.5" customHeight="1">
      <c r="A186" s="730" t="s">
        <v>1012</v>
      </c>
      <c r="B186" s="651" t="s">
        <v>205</v>
      </c>
      <c r="C186" s="203">
        <v>0</v>
      </c>
      <c r="D186" s="203">
        <v>0</v>
      </c>
      <c r="E186" s="203">
        <f t="shared" si="2"/>
        <v>0</v>
      </c>
    </row>
    <row r="187" spans="1:5" ht="13.5" customHeight="1">
      <c r="A187" s="730" t="s">
        <v>1013</v>
      </c>
      <c r="B187" s="651" t="s">
        <v>470</v>
      </c>
      <c r="C187" s="203">
        <v>35421992.455841281</v>
      </c>
      <c r="D187" s="203">
        <v>0</v>
      </c>
      <c r="E187" s="203">
        <f t="shared" si="2"/>
        <v>35421992.455841281</v>
      </c>
    </row>
    <row r="188" spans="1:5">
      <c r="A188" s="730" t="s">
        <v>1014</v>
      </c>
      <c r="B188" s="651" t="s">
        <v>471</v>
      </c>
      <c r="C188" s="203">
        <v>18718941.204412796</v>
      </c>
      <c r="D188" s="203">
        <v>2358375</v>
      </c>
      <c r="E188" s="203">
        <f t="shared" si="2"/>
        <v>16360566.204412796</v>
      </c>
    </row>
    <row r="189" spans="1:5">
      <c r="A189" s="730" t="s">
        <v>1015</v>
      </c>
      <c r="B189" s="651" t="s">
        <v>1016</v>
      </c>
      <c r="C189" s="203">
        <v>1228008.0448</v>
      </c>
      <c r="D189" s="203">
        <v>0</v>
      </c>
      <c r="E189" s="203">
        <f t="shared" si="2"/>
        <v>1228008.0448</v>
      </c>
    </row>
    <row r="190" spans="1:5">
      <c r="A190" s="730" t="s">
        <v>1017</v>
      </c>
      <c r="B190" s="651" t="s">
        <v>472</v>
      </c>
      <c r="C190" s="203">
        <v>2644825.6000000006</v>
      </c>
      <c r="D190" s="203">
        <v>0</v>
      </c>
      <c r="E190" s="203">
        <f t="shared" si="2"/>
        <v>2644825.6000000006</v>
      </c>
    </row>
    <row r="191" spans="1:5">
      <c r="A191" s="730" t="s">
        <v>1018</v>
      </c>
      <c r="B191" s="651" t="s">
        <v>473</v>
      </c>
      <c r="C191" s="203">
        <v>3726723.2</v>
      </c>
      <c r="D191" s="203">
        <v>0</v>
      </c>
      <c r="E191" s="203">
        <f t="shared" si="2"/>
        <v>3726723.2</v>
      </c>
    </row>
    <row r="192" spans="1:5">
      <c r="A192" s="730">
        <v>3111100</v>
      </c>
      <c r="B192" s="651" t="s">
        <v>207</v>
      </c>
      <c r="C192" s="203">
        <v>0</v>
      </c>
      <c r="D192" s="203">
        <v>0</v>
      </c>
      <c r="E192" s="203">
        <f t="shared" si="2"/>
        <v>0</v>
      </c>
    </row>
    <row r="193" spans="1:5">
      <c r="A193" s="730">
        <v>3111101</v>
      </c>
      <c r="B193" s="651" t="s">
        <v>1019</v>
      </c>
      <c r="C193" s="203">
        <v>620980</v>
      </c>
      <c r="D193" s="203">
        <v>0</v>
      </c>
      <c r="E193" s="203">
        <f t="shared" si="2"/>
        <v>620980</v>
      </c>
    </row>
    <row r="194" spans="1:5">
      <c r="A194" s="730">
        <v>3111102</v>
      </c>
      <c r="B194" s="651" t="s">
        <v>1020</v>
      </c>
      <c r="C194" s="203">
        <v>802799</v>
      </c>
      <c r="D194" s="203">
        <v>0</v>
      </c>
      <c r="E194" s="203">
        <f t="shared" si="2"/>
        <v>802799</v>
      </c>
    </row>
    <row r="195" spans="1:5">
      <c r="A195" s="730">
        <v>3111106</v>
      </c>
      <c r="B195" s="651" t="s">
        <v>1021</v>
      </c>
      <c r="C195" s="203">
        <v>3344054</v>
      </c>
      <c r="D195" s="203">
        <v>0</v>
      </c>
      <c r="E195" s="203">
        <f t="shared" si="2"/>
        <v>3344054</v>
      </c>
    </row>
    <row r="196" spans="1:5">
      <c r="A196" s="730">
        <v>3111107</v>
      </c>
      <c r="B196" s="651" t="s">
        <v>1022</v>
      </c>
      <c r="C196" s="203">
        <v>509335</v>
      </c>
      <c r="D196" s="203">
        <v>0</v>
      </c>
      <c r="E196" s="203">
        <f t="shared" si="2"/>
        <v>509335</v>
      </c>
    </row>
    <row r="197" spans="1:5">
      <c r="A197" s="730">
        <v>3111112</v>
      </c>
      <c r="B197" s="651" t="s">
        <v>474</v>
      </c>
      <c r="C197" s="203">
        <v>382917.04000000004</v>
      </c>
      <c r="D197" s="203">
        <v>0</v>
      </c>
      <c r="E197" s="203">
        <f t="shared" si="2"/>
        <v>382917.04000000004</v>
      </c>
    </row>
    <row r="198" spans="1:5">
      <c r="A198" s="730">
        <v>3111113</v>
      </c>
      <c r="B198" s="651" t="s">
        <v>1023</v>
      </c>
      <c r="C198" s="203">
        <v>319980</v>
      </c>
      <c r="D198" s="203">
        <v>0</v>
      </c>
      <c r="E198" s="203">
        <f t="shared" si="2"/>
        <v>319980</v>
      </c>
    </row>
    <row r="199" spans="1:5">
      <c r="A199" s="730">
        <v>3111114</v>
      </c>
      <c r="B199" s="651" t="s">
        <v>1024</v>
      </c>
      <c r="C199" s="203">
        <v>624570</v>
      </c>
      <c r="D199" s="203">
        <v>0</v>
      </c>
      <c r="E199" s="203">
        <f t="shared" si="2"/>
        <v>624570</v>
      </c>
    </row>
    <row r="200" spans="1:5">
      <c r="A200" s="730">
        <v>3111300</v>
      </c>
      <c r="B200" s="651" t="s">
        <v>209</v>
      </c>
      <c r="C200" s="203">
        <v>0</v>
      </c>
      <c r="D200" s="203">
        <v>0</v>
      </c>
      <c r="E200" s="203">
        <f t="shared" si="2"/>
        <v>0</v>
      </c>
    </row>
    <row r="201" spans="1:5">
      <c r="A201" s="730">
        <v>3111302</v>
      </c>
      <c r="B201" s="651" t="s">
        <v>1025</v>
      </c>
      <c r="C201" s="203">
        <v>6522912</v>
      </c>
      <c r="D201" s="203">
        <v>0</v>
      </c>
      <c r="E201" s="203">
        <f t="shared" ref="E201:E213" si="3">C201-D201</f>
        <v>6522912</v>
      </c>
    </row>
    <row r="202" spans="1:5">
      <c r="A202" s="730">
        <v>3111303</v>
      </c>
      <c r="B202" s="651" t="s">
        <v>1026</v>
      </c>
      <c r="C202" s="203">
        <v>3000002</v>
      </c>
      <c r="D202" s="203">
        <v>0</v>
      </c>
      <c r="E202" s="203">
        <f t="shared" si="3"/>
        <v>3000002</v>
      </c>
    </row>
    <row r="203" spans="1:5">
      <c r="A203" s="730">
        <v>3111400</v>
      </c>
      <c r="B203" s="651" t="s">
        <v>1027</v>
      </c>
      <c r="C203" s="203">
        <v>0</v>
      </c>
      <c r="D203" s="203">
        <v>0</v>
      </c>
      <c r="E203" s="203">
        <f t="shared" si="3"/>
        <v>0</v>
      </c>
    </row>
    <row r="204" spans="1:5">
      <c r="A204" s="730">
        <v>3111401</v>
      </c>
      <c r="B204" s="651" t="s">
        <v>1028</v>
      </c>
      <c r="C204" s="203">
        <v>5000000</v>
      </c>
      <c r="D204" s="203">
        <v>0</v>
      </c>
      <c r="E204" s="203">
        <f t="shared" si="3"/>
        <v>5000000</v>
      </c>
    </row>
    <row r="205" spans="1:5">
      <c r="A205" s="730">
        <v>3111402</v>
      </c>
      <c r="B205" s="651" t="s">
        <v>1029</v>
      </c>
      <c r="C205" s="203">
        <v>2000000</v>
      </c>
      <c r="D205" s="203">
        <v>0</v>
      </c>
      <c r="E205" s="203">
        <f t="shared" si="3"/>
        <v>2000000</v>
      </c>
    </row>
    <row r="206" spans="1:5">
      <c r="A206" s="730">
        <v>3111402</v>
      </c>
      <c r="B206" s="651" t="s">
        <v>475</v>
      </c>
      <c r="C206" s="203">
        <v>580800.2000000003</v>
      </c>
      <c r="D206" s="203">
        <v>0</v>
      </c>
      <c r="E206" s="203">
        <f t="shared" si="3"/>
        <v>580800.2000000003</v>
      </c>
    </row>
    <row r="207" spans="1:5">
      <c r="A207" s="730">
        <v>3111403</v>
      </c>
      <c r="B207" s="651" t="s">
        <v>1030</v>
      </c>
      <c r="C207" s="203">
        <v>725682</v>
      </c>
      <c r="D207" s="203">
        <v>0</v>
      </c>
      <c r="E207" s="203">
        <f t="shared" si="3"/>
        <v>725682</v>
      </c>
    </row>
    <row r="208" spans="1:5">
      <c r="A208" s="730">
        <v>3111499</v>
      </c>
      <c r="B208" s="651" t="s">
        <v>476</v>
      </c>
      <c r="C208" s="203">
        <v>6050000</v>
      </c>
      <c r="D208" s="203">
        <v>0</v>
      </c>
      <c r="E208" s="203">
        <f t="shared" si="3"/>
        <v>6050000</v>
      </c>
    </row>
    <row r="209" spans="1:5">
      <c r="A209" s="730">
        <v>4110400</v>
      </c>
      <c r="B209" s="651" t="s">
        <v>477</v>
      </c>
      <c r="C209" s="203">
        <v>0</v>
      </c>
      <c r="D209" s="203">
        <v>0</v>
      </c>
      <c r="E209" s="203">
        <f t="shared" si="3"/>
        <v>0</v>
      </c>
    </row>
    <row r="210" spans="1:5">
      <c r="A210" s="730">
        <v>4110403</v>
      </c>
      <c r="B210" s="651" t="s">
        <v>1031</v>
      </c>
      <c r="C210" s="203">
        <v>30000000</v>
      </c>
      <c r="D210" s="203">
        <v>0</v>
      </c>
      <c r="E210" s="203">
        <f t="shared" si="3"/>
        <v>30000000</v>
      </c>
    </row>
    <row r="211" spans="1:5">
      <c r="A211" s="730">
        <v>2210309</v>
      </c>
      <c r="B211" s="651" t="s">
        <v>934</v>
      </c>
      <c r="C211" s="203">
        <v>1537900</v>
      </c>
      <c r="D211" s="203">
        <v>0</v>
      </c>
      <c r="E211" s="203">
        <f t="shared" si="3"/>
        <v>1537900</v>
      </c>
    </row>
    <row r="212" spans="1:5" s="1" customFormat="1">
      <c r="A212" s="728"/>
      <c r="B212" s="28" t="s">
        <v>34</v>
      </c>
      <c r="C212" s="29">
        <f>SUM(C181:C211)</f>
        <v>131563611.60357888</v>
      </c>
      <c r="D212" s="29">
        <f>SUM(D181:D211)</f>
        <v>2358375</v>
      </c>
      <c r="E212" s="203">
        <f t="shared" si="3"/>
        <v>129205236.60357888</v>
      </c>
    </row>
    <row r="213" spans="1:5">
      <c r="A213" s="730"/>
      <c r="B213" s="651"/>
      <c r="C213" s="203">
        <v>4832649397.9912891</v>
      </c>
      <c r="D213" s="203">
        <v>2087084275.6999998</v>
      </c>
      <c r="E213" s="203">
        <f t="shared" si="3"/>
        <v>2745565122.2912893</v>
      </c>
    </row>
    <row r="214" spans="1:5">
      <c r="A214" s="730"/>
      <c r="B214" s="651"/>
      <c r="C214" s="203"/>
      <c r="D214" s="203"/>
      <c r="E214" s="203"/>
    </row>
    <row r="215" spans="1:5">
      <c r="A215" s="730"/>
      <c r="B215" s="651"/>
      <c r="C215" s="203"/>
      <c r="D215" s="203">
        <f>D212+D180+D29</f>
        <v>2087084275.7</v>
      </c>
      <c r="E215" s="203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0"/>
  <sheetViews>
    <sheetView topLeftCell="A13" workbookViewId="0">
      <selection activeCell="C21" sqref="C21"/>
    </sheetView>
  </sheetViews>
  <sheetFormatPr defaultColWidth="9.1796875" defaultRowHeight="14"/>
  <cols>
    <col min="1" max="1" width="31.1796875" style="14" customWidth="1"/>
    <col min="2" max="2" width="5.1796875" style="278" customWidth="1"/>
    <col min="3" max="3" width="15.81640625" style="405" customWidth="1"/>
    <col min="4" max="4" width="15.26953125" style="405" customWidth="1"/>
    <col min="5" max="5" width="17" style="405" customWidth="1"/>
    <col min="6" max="6" width="21.1796875" style="439" customWidth="1"/>
    <col min="7" max="8" width="17.7265625" style="405" customWidth="1"/>
    <col min="9" max="9" width="12.7265625" style="14" customWidth="1"/>
    <col min="10" max="10" width="9.81640625" style="14" customWidth="1"/>
    <col min="11" max="16384" width="9.1796875" style="14"/>
  </cols>
  <sheetData>
    <row r="1" spans="1:8">
      <c r="A1" s="141" t="s">
        <v>0</v>
      </c>
    </row>
    <row r="2" spans="1:8">
      <c r="A2" s="141" t="s">
        <v>1</v>
      </c>
    </row>
    <row r="3" spans="1:8">
      <c r="A3" s="141" t="s">
        <v>2540</v>
      </c>
    </row>
    <row r="4" spans="1:8" s="147" customFormat="1">
      <c r="A4" s="281"/>
      <c r="B4" s="270" t="s">
        <v>302</v>
      </c>
      <c r="C4" s="349" t="s">
        <v>2578</v>
      </c>
      <c r="D4" s="349" t="s">
        <v>304</v>
      </c>
    </row>
    <row r="5" spans="1:8" s="147" customFormat="1">
      <c r="A5" s="281"/>
      <c r="B5" s="270"/>
      <c r="C5" s="349" t="s">
        <v>2890</v>
      </c>
      <c r="D5" s="349" t="s">
        <v>2896</v>
      </c>
    </row>
    <row r="6" spans="1:8" s="147" customFormat="1">
      <c r="A6" s="281"/>
      <c r="B6" s="281"/>
      <c r="C6" s="349" t="s">
        <v>3</v>
      </c>
      <c r="D6" s="349" t="s">
        <v>3</v>
      </c>
    </row>
    <row r="7" spans="1:8">
      <c r="A7" s="181" t="s">
        <v>70</v>
      </c>
      <c r="B7" s="271"/>
      <c r="C7" s="276"/>
      <c r="D7" s="276"/>
      <c r="E7" s="14"/>
      <c r="F7" s="14"/>
      <c r="G7" s="14"/>
      <c r="H7" s="14"/>
    </row>
    <row r="8" spans="1:8">
      <c r="A8" s="159" t="s">
        <v>306</v>
      </c>
      <c r="B8" s="271">
        <v>1</v>
      </c>
      <c r="C8" s="276">
        <f>Notes!B8</f>
        <v>4123993151</v>
      </c>
      <c r="D8" s="276">
        <f>Notes!C8</f>
        <v>4769487738</v>
      </c>
      <c r="E8" s="14"/>
      <c r="F8" s="14"/>
      <c r="G8" s="14"/>
      <c r="H8" s="14"/>
    </row>
    <row r="9" spans="1:8" ht="28">
      <c r="A9" s="159" t="s">
        <v>308</v>
      </c>
      <c r="B9" s="271">
        <v>2</v>
      </c>
      <c r="C9" s="276">
        <f>Notes!B46</f>
        <v>149332232</v>
      </c>
      <c r="D9" s="276">
        <f>Notes!C46</f>
        <v>0</v>
      </c>
      <c r="E9" s="14"/>
      <c r="F9" s="14"/>
      <c r="G9" s="14"/>
      <c r="H9" s="14"/>
    </row>
    <row r="10" spans="1:8" ht="28">
      <c r="A10" s="159" t="s">
        <v>2533</v>
      </c>
      <c r="B10" s="271">
        <v>3</v>
      </c>
      <c r="C10" s="276">
        <f>Notes!B63</f>
        <v>0</v>
      </c>
      <c r="D10" s="276">
        <f>Notes!C63</f>
        <v>0</v>
      </c>
      <c r="E10" s="14"/>
      <c r="F10" s="14"/>
      <c r="G10" s="14"/>
      <c r="H10" s="14"/>
    </row>
    <row r="11" spans="1:8">
      <c r="A11" s="159" t="s">
        <v>309</v>
      </c>
      <c r="B11" s="271">
        <v>4</v>
      </c>
      <c r="C11" s="276">
        <f>Notes!B76</f>
        <v>0</v>
      </c>
      <c r="D11" s="276">
        <f>Notes!C76</f>
        <v>0</v>
      </c>
      <c r="E11" s="14"/>
      <c r="F11" s="14"/>
      <c r="G11" s="14"/>
      <c r="H11" s="14"/>
    </row>
    <row r="12" spans="1:8">
      <c r="A12" s="159" t="s">
        <v>310</v>
      </c>
      <c r="B12" s="271">
        <v>5</v>
      </c>
      <c r="C12" s="276">
        <f>Notes!B84</f>
        <v>0</v>
      </c>
      <c r="D12" s="276">
        <f>Notes!C84</f>
        <v>0</v>
      </c>
      <c r="E12" s="14"/>
      <c r="F12" s="14"/>
      <c r="G12" s="14"/>
      <c r="H12" s="14"/>
    </row>
    <row r="13" spans="1:8">
      <c r="A13" s="159" t="s">
        <v>311</v>
      </c>
      <c r="B13" s="271">
        <v>6</v>
      </c>
      <c r="C13" s="276">
        <f>Notes!B97</f>
        <v>0</v>
      </c>
      <c r="D13" s="276">
        <f>Notes!C97</f>
        <v>0</v>
      </c>
      <c r="E13" s="14"/>
      <c r="F13" s="14"/>
      <c r="G13" s="14"/>
      <c r="H13" s="14"/>
    </row>
    <row r="14" spans="1:8">
      <c r="A14" s="159" t="s">
        <v>2534</v>
      </c>
      <c r="B14" s="271">
        <v>7</v>
      </c>
      <c r="C14" s="276">
        <f>Notes!B111</f>
        <v>0</v>
      </c>
      <c r="D14" s="276">
        <f>Notes!C111</f>
        <v>0</v>
      </c>
      <c r="E14" s="14"/>
      <c r="F14" s="14"/>
      <c r="G14" s="14"/>
      <c r="H14" s="14"/>
    </row>
    <row r="15" spans="1:8">
      <c r="A15" s="159" t="s">
        <v>2535</v>
      </c>
      <c r="B15" s="271">
        <v>8</v>
      </c>
      <c r="C15" s="276">
        <f>Notes!B119</f>
        <v>0</v>
      </c>
      <c r="D15" s="276">
        <f>Notes!C119</f>
        <v>0</v>
      </c>
      <c r="E15" s="14"/>
      <c r="F15" s="14"/>
      <c r="G15" s="14"/>
      <c r="H15" s="14"/>
    </row>
    <row r="16" spans="1:8">
      <c r="A16" s="159" t="s">
        <v>314</v>
      </c>
      <c r="B16" s="271">
        <v>9</v>
      </c>
      <c r="C16" s="276">
        <f>Notes!B194</f>
        <v>194603212.91</v>
      </c>
      <c r="D16" s="276">
        <f>Notes!C194</f>
        <v>227317182.84999999</v>
      </c>
      <c r="E16" s="14"/>
      <c r="F16" s="14"/>
      <c r="G16" s="14"/>
      <c r="H16" s="14"/>
    </row>
    <row r="17" spans="1:8">
      <c r="A17" s="159" t="s">
        <v>315</v>
      </c>
      <c r="B17" s="271">
        <v>10</v>
      </c>
      <c r="C17" s="276">
        <f>Notes!B204</f>
        <v>1580505.7</v>
      </c>
      <c r="D17" s="276">
        <f>Notes!C204</f>
        <v>44099.15</v>
      </c>
      <c r="E17" s="14"/>
      <c r="F17" s="14"/>
      <c r="G17" s="14"/>
      <c r="H17" s="14"/>
    </row>
    <row r="18" spans="1:8">
      <c r="A18" s="181" t="s">
        <v>316</v>
      </c>
      <c r="B18" s="271"/>
      <c r="C18" s="291">
        <f>SUM(C8:C17)</f>
        <v>4469509101.6099997</v>
      </c>
      <c r="D18" s="291">
        <f>SUM(D8:D17)</f>
        <v>4996849020</v>
      </c>
      <c r="E18" s="14"/>
      <c r="F18" s="14"/>
      <c r="G18" s="14"/>
      <c r="H18" s="14"/>
    </row>
    <row r="19" spans="1:8">
      <c r="A19" s="290"/>
      <c r="B19" s="271"/>
      <c r="C19" s="276"/>
      <c r="D19" s="276"/>
      <c r="E19" s="14"/>
      <c r="F19" s="14"/>
      <c r="G19" s="14"/>
      <c r="H19" s="14"/>
    </row>
    <row r="20" spans="1:8">
      <c r="A20" s="181" t="s">
        <v>317</v>
      </c>
      <c r="B20" s="271"/>
      <c r="C20" s="276"/>
      <c r="D20" s="276"/>
      <c r="E20" s="14"/>
      <c r="F20" s="14"/>
      <c r="G20" s="14"/>
      <c r="H20" s="14"/>
    </row>
    <row r="21" spans="1:8">
      <c r="A21" s="159" t="s">
        <v>318</v>
      </c>
      <c r="B21" s="271">
        <v>11</v>
      </c>
      <c r="C21" s="276">
        <f>Notes!B219</f>
        <v>2735071152</v>
      </c>
      <c r="D21" s="276">
        <f>Notes!C219</f>
        <v>2396687361.7499995</v>
      </c>
      <c r="E21" s="14"/>
      <c r="F21" s="14"/>
      <c r="G21" s="14"/>
      <c r="H21" s="14"/>
    </row>
    <row r="22" spans="1:8">
      <c r="A22" s="159" t="s">
        <v>319</v>
      </c>
      <c r="B22" s="271">
        <v>12</v>
      </c>
      <c r="C22" s="276">
        <f>Notes!B241</f>
        <v>430791480.56000006</v>
      </c>
      <c r="D22" s="276">
        <f>Notes!C241</f>
        <v>868373605.37698054</v>
      </c>
      <c r="E22" s="14"/>
      <c r="F22" s="14"/>
      <c r="G22" s="14"/>
      <c r="H22" s="14"/>
    </row>
    <row r="23" spans="1:8">
      <c r="A23" s="159" t="s">
        <v>321</v>
      </c>
      <c r="B23" s="271">
        <v>13</v>
      </c>
      <c r="C23" s="276">
        <f>Notes!B249</f>
        <v>0</v>
      </c>
      <c r="D23" s="276">
        <f>Notes!C249</f>
        <v>0</v>
      </c>
      <c r="E23" s="14"/>
      <c r="F23" s="14"/>
      <c r="G23" s="14"/>
      <c r="H23" s="14"/>
    </row>
    <row r="24" spans="1:8" ht="28">
      <c r="A24" s="159" t="s">
        <v>322</v>
      </c>
      <c r="B24" s="271">
        <v>14</v>
      </c>
      <c r="C24" s="276">
        <f>Notes!B258</f>
        <v>598629994</v>
      </c>
      <c r="D24" s="276">
        <f>Notes!C258</f>
        <v>816648201.75999999</v>
      </c>
      <c r="E24" s="14"/>
      <c r="F24" s="14"/>
      <c r="G24" s="14"/>
      <c r="H24" s="14"/>
    </row>
    <row r="25" spans="1:8">
      <c r="A25" s="159" t="s">
        <v>323</v>
      </c>
      <c r="B25" s="271">
        <v>15</v>
      </c>
      <c r="C25" s="276">
        <f>Notes!B276</f>
        <v>223799147.13999999</v>
      </c>
      <c r="D25" s="276">
        <f>Notes!C276</f>
        <v>307859237.73999983</v>
      </c>
      <c r="E25" s="14"/>
      <c r="F25" s="14"/>
      <c r="G25" s="14"/>
      <c r="H25" s="14"/>
    </row>
    <row r="26" spans="1:8">
      <c r="A26" s="159" t="s">
        <v>324</v>
      </c>
      <c r="B26" s="271">
        <v>16</v>
      </c>
      <c r="C26" s="276">
        <f>Notes!B285</f>
        <v>0</v>
      </c>
      <c r="D26" s="276">
        <f>Notes!C285</f>
        <v>0</v>
      </c>
      <c r="E26" s="14"/>
      <c r="F26" s="14"/>
      <c r="G26" s="14"/>
      <c r="H26" s="14"/>
    </row>
    <row r="27" spans="1:8">
      <c r="A27" s="159" t="s">
        <v>325</v>
      </c>
      <c r="B27" s="271">
        <v>17</v>
      </c>
      <c r="C27" s="276">
        <f>Notes!B317</f>
        <v>158240221.30000001</v>
      </c>
      <c r="D27" s="276">
        <f>Notes!C317</f>
        <v>308871569.19999999</v>
      </c>
      <c r="E27" s="14"/>
      <c r="F27" s="14"/>
      <c r="G27" s="14"/>
      <c r="H27" s="14"/>
    </row>
    <row r="28" spans="1:8">
      <c r="A28" s="159" t="s">
        <v>326</v>
      </c>
      <c r="B28" s="271">
        <v>18</v>
      </c>
      <c r="C28" s="276">
        <f>Notes!B325</f>
        <v>0</v>
      </c>
      <c r="D28" s="276">
        <f>Notes!C325</f>
        <v>0</v>
      </c>
      <c r="E28" s="14"/>
      <c r="F28" s="14"/>
      <c r="G28" s="14"/>
      <c r="H28" s="14"/>
    </row>
    <row r="29" spans="1:8" ht="28">
      <c r="A29" s="159" t="s">
        <v>327</v>
      </c>
      <c r="B29" s="271">
        <v>19</v>
      </c>
      <c r="C29" s="276">
        <f>Notes!B334</f>
        <v>0</v>
      </c>
      <c r="D29" s="276">
        <f>Notes!C334</f>
        <v>0</v>
      </c>
      <c r="E29" s="14"/>
      <c r="F29" s="14"/>
      <c r="G29" s="14"/>
      <c r="H29" s="14"/>
    </row>
    <row r="30" spans="1:8">
      <c r="A30" s="159" t="s">
        <v>328</v>
      </c>
      <c r="B30" s="271">
        <v>20</v>
      </c>
      <c r="C30" s="276">
        <f>Notes!B346</f>
        <v>136855479.19999999</v>
      </c>
      <c r="D30" s="276">
        <f>Notes!C346</f>
        <v>416823321.35000002</v>
      </c>
      <c r="E30" s="14"/>
      <c r="F30" s="14"/>
      <c r="G30" s="14"/>
      <c r="H30" s="14"/>
    </row>
    <row r="31" spans="1:8">
      <c r="A31" s="159"/>
      <c r="B31" s="271"/>
      <c r="C31" s="276"/>
      <c r="D31" s="276"/>
      <c r="E31" s="14"/>
      <c r="F31" s="14"/>
      <c r="G31" s="14"/>
      <c r="H31" s="14"/>
    </row>
    <row r="32" spans="1:8">
      <c r="A32" s="181" t="s">
        <v>329</v>
      </c>
      <c r="B32" s="271"/>
      <c r="C32" s="291">
        <f>SUM(C21:C30)</f>
        <v>4283387474.1999998</v>
      </c>
      <c r="D32" s="291">
        <f t="shared" ref="D32" si="0">SUM(D21:D30)</f>
        <v>5115263297.17698</v>
      </c>
      <c r="E32" s="14"/>
      <c r="F32" s="14"/>
      <c r="G32" s="14"/>
      <c r="H32" s="14"/>
    </row>
    <row r="33" spans="1:8">
      <c r="A33" s="290"/>
      <c r="B33" s="271"/>
      <c r="C33" s="276"/>
      <c r="D33" s="276"/>
      <c r="E33" s="14"/>
      <c r="F33" s="14"/>
      <c r="G33" s="14"/>
      <c r="H33" s="14"/>
    </row>
    <row r="34" spans="1:8">
      <c r="A34" s="181" t="s">
        <v>330</v>
      </c>
      <c r="B34" s="271"/>
      <c r="C34" s="291">
        <f>C18-C32</f>
        <v>186121627.40999985</v>
      </c>
      <c r="D34" s="291">
        <f>D18-D32</f>
        <v>-118414277.17698002</v>
      </c>
      <c r="E34" s="14"/>
      <c r="F34" s="14"/>
      <c r="G34" s="14"/>
      <c r="H34" s="14"/>
    </row>
    <row r="35" spans="1:8">
      <c r="C35" s="406"/>
      <c r="D35" s="406"/>
      <c r="F35" s="14"/>
      <c r="G35" s="14"/>
      <c r="H35" s="14"/>
    </row>
    <row r="37" spans="1:8">
      <c r="A37" s="1039" t="s">
        <v>331</v>
      </c>
      <c r="B37" s="1039"/>
      <c r="C37" s="1039"/>
      <c r="D37" s="407"/>
      <c r="E37" s="407"/>
      <c r="F37" s="445"/>
    </row>
    <row r="39" spans="1:8">
      <c r="A39" s="14" t="s">
        <v>332</v>
      </c>
      <c r="C39" s="405" t="s">
        <v>333</v>
      </c>
    </row>
    <row r="40" spans="1:8">
      <c r="A40" s="280" t="s">
        <v>334</v>
      </c>
      <c r="B40" s="152"/>
      <c r="C40" s="408" t="s">
        <v>335</v>
      </c>
      <c r="D40" s="408"/>
      <c r="E40" s="408"/>
      <c r="F40" s="446"/>
      <c r="G40" s="151"/>
    </row>
  </sheetData>
  <mergeCells count="1">
    <mergeCell ref="A37:C37"/>
  </mergeCells>
  <pageMargins left="0.7" right="0.7" top="0.75" bottom="0.75" header="0.3" footer="0.3"/>
  <pageSetup paperSize="9" scale="75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P308"/>
  <sheetViews>
    <sheetView topLeftCell="A22" workbookViewId="0">
      <selection activeCell="D17" sqref="D17"/>
    </sheetView>
  </sheetViews>
  <sheetFormatPr defaultColWidth="9.1796875" defaultRowHeight="14"/>
  <cols>
    <col min="1" max="1" width="9.1796875" style="733"/>
    <col min="2" max="2" width="1.453125" style="733" customWidth="1"/>
    <col min="3" max="3" width="24.1796875" style="733" customWidth="1"/>
    <col min="4" max="4" width="15.54296875" style="733" customWidth="1"/>
    <col min="5" max="5" width="17.81640625" style="772" customWidth="1"/>
    <col min="6" max="6" width="21.1796875" style="772" customWidth="1"/>
    <col min="7" max="7" width="16.81640625" style="772" customWidth="1"/>
    <col min="8" max="8" width="15.7265625" style="572" bestFit="1" customWidth="1"/>
    <col min="9" max="9" width="19.81640625" style="733" customWidth="1"/>
    <col min="10" max="16384" width="9.1796875" style="733"/>
  </cols>
  <sheetData>
    <row r="1" spans="3:16" s="14" customFormat="1">
      <c r="C1" s="1061" t="s">
        <v>370</v>
      </c>
      <c r="D1" s="1061"/>
      <c r="E1" s="1061"/>
      <c r="F1" s="1061"/>
      <c r="G1" s="1061"/>
      <c r="H1" s="1061"/>
      <c r="I1" s="1061"/>
      <c r="J1" s="732"/>
      <c r="K1" s="566"/>
      <c r="L1" s="566"/>
      <c r="M1" s="566"/>
      <c r="N1" s="566"/>
      <c r="O1" s="566"/>
      <c r="P1" s="566"/>
    </row>
    <row r="2" spans="3:16">
      <c r="C2" s="1062" t="s">
        <v>534</v>
      </c>
      <c r="D2" s="1062"/>
      <c r="E2" s="1062"/>
      <c r="F2" s="1062"/>
      <c r="G2" s="1062"/>
      <c r="H2" s="1062"/>
      <c r="I2" s="1062"/>
      <c r="J2" s="734"/>
    </row>
    <row r="3" spans="3:16">
      <c r="C3" s="1052" t="s">
        <v>2763</v>
      </c>
      <c r="D3" s="1052"/>
      <c r="E3" s="1052"/>
      <c r="F3" s="1052"/>
      <c r="G3" s="1052"/>
      <c r="H3" s="1052"/>
      <c r="I3" s="1052"/>
      <c r="J3" s="734"/>
    </row>
    <row r="4" spans="3:16" ht="42">
      <c r="C4" s="735" t="s">
        <v>1051</v>
      </c>
      <c r="D4" s="735" t="s">
        <v>1052</v>
      </c>
      <c r="E4" s="735" t="s">
        <v>1053</v>
      </c>
      <c r="F4" s="735" t="s">
        <v>536</v>
      </c>
      <c r="G4" s="735" t="s">
        <v>2764</v>
      </c>
      <c r="H4" s="144" t="s">
        <v>1054</v>
      </c>
      <c r="I4" s="567" t="s">
        <v>535</v>
      </c>
    </row>
    <row r="5" spans="3:16">
      <c r="C5" s="735"/>
      <c r="D5" s="735"/>
      <c r="E5" s="735"/>
      <c r="F5" s="735"/>
      <c r="G5" s="735"/>
      <c r="H5" s="736" t="s">
        <v>917</v>
      </c>
      <c r="I5" s="737"/>
    </row>
    <row r="6" spans="3:16">
      <c r="C6" s="735" t="s">
        <v>2765</v>
      </c>
      <c r="D6" s="735"/>
      <c r="E6" s="735"/>
      <c r="F6" s="735"/>
      <c r="G6" s="735"/>
      <c r="H6" s="735"/>
      <c r="I6" s="737"/>
    </row>
    <row r="7" spans="3:16">
      <c r="C7" s="738" t="s">
        <v>2766</v>
      </c>
      <c r="D7" s="738"/>
      <c r="E7" s="738"/>
      <c r="F7" s="738"/>
      <c r="G7" s="738"/>
      <c r="H7" s="146"/>
      <c r="I7" s="737"/>
    </row>
    <row r="8" spans="3:16">
      <c r="C8" s="738" t="s">
        <v>2767</v>
      </c>
      <c r="D8" s="739"/>
      <c r="E8" s="735"/>
      <c r="F8" s="735"/>
      <c r="G8" s="735"/>
      <c r="H8" s="146"/>
      <c r="I8" s="737"/>
    </row>
    <row r="9" spans="3:16" ht="28">
      <c r="C9" s="735" t="s">
        <v>652</v>
      </c>
      <c r="D9" s="740">
        <v>2220201</v>
      </c>
      <c r="E9" s="741" t="s">
        <v>653</v>
      </c>
      <c r="F9" s="741"/>
      <c r="G9" s="741"/>
      <c r="H9" s="146">
        <v>1100000</v>
      </c>
      <c r="I9" s="742">
        <v>0</v>
      </c>
    </row>
    <row r="10" spans="3:16" ht="42">
      <c r="C10" s="743"/>
      <c r="D10" s="740">
        <v>2220201</v>
      </c>
      <c r="E10" s="741" t="s">
        <v>1055</v>
      </c>
      <c r="F10" s="741"/>
      <c r="G10" s="741"/>
      <c r="H10" s="146">
        <v>3000000</v>
      </c>
      <c r="I10" s="742">
        <v>0</v>
      </c>
    </row>
    <row r="11" spans="3:16" ht="28">
      <c r="C11" s="743"/>
      <c r="D11" s="740">
        <v>3110706</v>
      </c>
      <c r="E11" s="741" t="s">
        <v>584</v>
      </c>
      <c r="F11" s="741"/>
      <c r="G11" s="741"/>
      <c r="H11" s="146">
        <v>2000000</v>
      </c>
      <c r="I11" s="742">
        <v>0</v>
      </c>
    </row>
    <row r="12" spans="3:16" ht="42">
      <c r="C12" s="743"/>
      <c r="D12" s="740">
        <v>3110302</v>
      </c>
      <c r="E12" s="741" t="s">
        <v>629</v>
      </c>
      <c r="F12" s="741"/>
      <c r="G12" s="741"/>
      <c r="H12" s="146">
        <v>4000000</v>
      </c>
      <c r="I12" s="742">
        <v>0</v>
      </c>
    </row>
    <row r="13" spans="3:16" s="744" customFormat="1">
      <c r="C13" s="745" t="s">
        <v>1056</v>
      </c>
      <c r="D13" s="745"/>
      <c r="E13" s="745"/>
      <c r="F13" s="745"/>
      <c r="G13" s="745"/>
      <c r="H13" s="568">
        <v>10100000</v>
      </c>
      <c r="I13" s="568">
        <v>0</v>
      </c>
    </row>
    <row r="14" spans="3:16">
      <c r="C14" s="738" t="s">
        <v>2768</v>
      </c>
      <c r="D14" s="739"/>
      <c r="E14" s="735"/>
      <c r="F14" s="735"/>
      <c r="G14" s="735"/>
      <c r="H14" s="146"/>
      <c r="I14" s="742">
        <v>0</v>
      </c>
    </row>
    <row r="15" spans="3:16" ht="56">
      <c r="C15" s="735" t="s">
        <v>585</v>
      </c>
      <c r="D15" s="740">
        <v>2211007</v>
      </c>
      <c r="E15" s="741" t="s">
        <v>586</v>
      </c>
      <c r="F15" s="741"/>
      <c r="G15" s="741"/>
      <c r="H15" s="146">
        <v>5400000</v>
      </c>
      <c r="I15" s="742">
        <v>0</v>
      </c>
    </row>
    <row r="16" spans="3:16" ht="28">
      <c r="C16" s="735" t="s">
        <v>587</v>
      </c>
      <c r="D16" s="740">
        <v>2211007</v>
      </c>
      <c r="E16" s="741" t="s">
        <v>588</v>
      </c>
      <c r="F16" s="741"/>
      <c r="G16" s="741"/>
      <c r="H16" s="146">
        <v>5400000</v>
      </c>
      <c r="I16" s="742">
        <v>0</v>
      </c>
    </row>
    <row r="17" spans="3:9" ht="28">
      <c r="C17" s="741"/>
      <c r="D17" s="740">
        <v>2211007</v>
      </c>
      <c r="E17" s="741" t="s">
        <v>1057</v>
      </c>
      <c r="F17" s="741"/>
      <c r="G17" s="741"/>
      <c r="H17" s="146">
        <v>0</v>
      </c>
      <c r="I17" s="742">
        <v>0</v>
      </c>
    </row>
    <row r="18" spans="3:9" ht="28">
      <c r="C18" s="735" t="s">
        <v>589</v>
      </c>
      <c r="D18" s="740">
        <v>2211004</v>
      </c>
      <c r="E18" s="741" t="s">
        <v>590</v>
      </c>
      <c r="F18" s="741"/>
      <c r="G18" s="741"/>
      <c r="H18" s="146">
        <v>5200000</v>
      </c>
      <c r="I18" s="742">
        <v>0</v>
      </c>
    </row>
    <row r="19" spans="3:9">
      <c r="C19" s="735"/>
      <c r="D19" s="740">
        <v>2210999</v>
      </c>
      <c r="E19" s="741" t="s">
        <v>414</v>
      </c>
      <c r="F19" s="741"/>
      <c r="G19" s="741"/>
      <c r="H19" s="146">
        <v>0</v>
      </c>
      <c r="I19" s="742">
        <v>0</v>
      </c>
    </row>
    <row r="20" spans="3:9" s="746" customFormat="1">
      <c r="C20" s="747" t="s">
        <v>2769</v>
      </c>
      <c r="D20" s="747"/>
      <c r="E20" s="748"/>
      <c r="F20" s="748"/>
      <c r="G20" s="748"/>
      <c r="H20" s="749">
        <v>16000000</v>
      </c>
      <c r="I20" s="749">
        <v>0</v>
      </c>
    </row>
    <row r="21" spans="3:9">
      <c r="C21" s="738" t="s">
        <v>2770</v>
      </c>
      <c r="D21" s="739"/>
      <c r="E21" s="735"/>
      <c r="F21" s="735"/>
      <c r="G21" s="735"/>
      <c r="H21" s="146"/>
      <c r="I21" s="742">
        <v>0</v>
      </c>
    </row>
    <row r="22" spans="3:9" ht="126">
      <c r="C22" s="735" t="s">
        <v>571</v>
      </c>
      <c r="D22" s="740">
        <v>3111401</v>
      </c>
      <c r="E22" s="741" t="s">
        <v>572</v>
      </c>
      <c r="F22" s="773" t="s">
        <v>2878</v>
      </c>
      <c r="G22" s="773" t="s">
        <v>328</v>
      </c>
      <c r="H22" s="146">
        <v>5000000</v>
      </c>
      <c r="I22" s="742">
        <v>4499340</v>
      </c>
    </row>
    <row r="23" spans="3:9" ht="28">
      <c r="C23" s="735" t="s">
        <v>573</v>
      </c>
      <c r="D23" s="740">
        <v>2210799</v>
      </c>
      <c r="E23" s="741" t="s">
        <v>574</v>
      </c>
      <c r="F23" s="741"/>
      <c r="G23" s="741"/>
      <c r="H23" s="146">
        <v>6810437</v>
      </c>
      <c r="I23" s="742">
        <v>0</v>
      </c>
    </row>
    <row r="24" spans="3:9" ht="28">
      <c r="C24" s="735"/>
      <c r="D24" s="740">
        <v>3110201</v>
      </c>
      <c r="E24" s="741" t="s">
        <v>630</v>
      </c>
      <c r="F24" s="741"/>
      <c r="G24" s="741"/>
      <c r="H24" s="146">
        <v>10194533</v>
      </c>
      <c r="I24" s="742">
        <v>0</v>
      </c>
    </row>
    <row r="25" spans="3:9">
      <c r="C25" s="735"/>
      <c r="D25" s="740">
        <v>2640302</v>
      </c>
      <c r="E25" s="741" t="s">
        <v>2771</v>
      </c>
      <c r="F25" s="741"/>
      <c r="G25" s="741"/>
      <c r="H25" s="146"/>
      <c r="I25" s="742">
        <v>0</v>
      </c>
    </row>
    <row r="26" spans="3:9" ht="42">
      <c r="C26" s="735"/>
      <c r="D26" s="740">
        <v>3110599</v>
      </c>
      <c r="E26" s="741" t="s">
        <v>539</v>
      </c>
      <c r="F26" s="741"/>
      <c r="G26" s="741"/>
      <c r="H26" s="146">
        <v>5000000</v>
      </c>
      <c r="I26" s="742">
        <v>0</v>
      </c>
    </row>
    <row r="27" spans="3:9" ht="56">
      <c r="C27" s="735"/>
      <c r="D27" s="740">
        <v>2640599</v>
      </c>
      <c r="E27" s="741" t="s">
        <v>405</v>
      </c>
      <c r="F27" s="773" t="s">
        <v>188</v>
      </c>
      <c r="G27" s="773" t="s">
        <v>323</v>
      </c>
      <c r="H27" s="146">
        <v>14004970</v>
      </c>
      <c r="I27" s="742">
        <v>11696960</v>
      </c>
    </row>
    <row r="28" spans="3:9" s="746" customFormat="1">
      <c r="C28" s="745" t="s">
        <v>1058</v>
      </c>
      <c r="D28" s="745"/>
      <c r="E28" s="748"/>
      <c r="F28" s="748"/>
      <c r="G28" s="748"/>
      <c r="H28" s="568">
        <v>41009940</v>
      </c>
      <c r="I28" s="568">
        <v>16196300</v>
      </c>
    </row>
    <row r="29" spans="3:9" ht="42">
      <c r="C29" s="735" t="s">
        <v>580</v>
      </c>
      <c r="D29" s="740">
        <v>2640599</v>
      </c>
      <c r="E29" s="741" t="s">
        <v>580</v>
      </c>
      <c r="F29" s="741"/>
      <c r="G29" s="741"/>
      <c r="H29" s="146">
        <v>145000000</v>
      </c>
      <c r="I29" s="742">
        <v>0</v>
      </c>
    </row>
    <row r="30" spans="3:9" s="746" customFormat="1">
      <c r="C30" s="745" t="s">
        <v>1058</v>
      </c>
      <c r="D30" s="745"/>
      <c r="E30" s="745"/>
      <c r="F30" s="745"/>
      <c r="G30" s="745"/>
      <c r="H30" s="749">
        <v>145000000</v>
      </c>
      <c r="I30" s="749">
        <v>0</v>
      </c>
    </row>
    <row r="31" spans="3:9">
      <c r="C31" s="1060" t="s">
        <v>2772</v>
      </c>
      <c r="D31" s="1060"/>
      <c r="E31" s="1060"/>
      <c r="F31" s="750"/>
      <c r="G31" s="750"/>
      <c r="H31" s="146"/>
      <c r="I31" s="742">
        <v>0</v>
      </c>
    </row>
    <row r="32" spans="3:9" ht="56">
      <c r="C32" s="735" t="s">
        <v>617</v>
      </c>
      <c r="D32" s="740">
        <v>2211007</v>
      </c>
      <c r="E32" s="741" t="s">
        <v>618</v>
      </c>
      <c r="F32" s="741"/>
      <c r="G32" s="741"/>
      <c r="H32" s="146">
        <v>3200000</v>
      </c>
      <c r="I32" s="742">
        <v>0</v>
      </c>
    </row>
    <row r="33" spans="3:9" ht="56">
      <c r="C33" s="735"/>
      <c r="D33" s="740">
        <v>2211007</v>
      </c>
      <c r="E33" s="741" t="s">
        <v>1059</v>
      </c>
      <c r="F33" s="741"/>
      <c r="G33" s="741"/>
      <c r="H33" s="146">
        <v>5000000</v>
      </c>
      <c r="I33" s="742">
        <v>0</v>
      </c>
    </row>
    <row r="34" spans="3:9" ht="14.15" customHeight="1">
      <c r="C34" s="735" t="s">
        <v>2769</v>
      </c>
      <c r="D34" s="735"/>
      <c r="E34" s="735"/>
      <c r="F34" s="735"/>
      <c r="G34" s="735"/>
      <c r="H34" s="751">
        <v>8200000</v>
      </c>
      <c r="I34" s="751">
        <v>0</v>
      </c>
    </row>
    <row r="35" spans="3:9">
      <c r="C35" s="738" t="s">
        <v>2773</v>
      </c>
      <c r="D35" s="739"/>
      <c r="E35" s="735"/>
      <c r="F35" s="735"/>
      <c r="G35" s="735"/>
      <c r="H35" s="146"/>
      <c r="I35" s="742">
        <v>0</v>
      </c>
    </row>
    <row r="36" spans="3:9" ht="28">
      <c r="C36" s="735" t="s">
        <v>565</v>
      </c>
      <c r="D36" s="740">
        <v>2640599</v>
      </c>
      <c r="E36" s="741" t="s">
        <v>566</v>
      </c>
      <c r="F36" s="741"/>
      <c r="G36" s="741"/>
      <c r="H36" s="146">
        <v>3000000</v>
      </c>
      <c r="I36" s="742">
        <v>0</v>
      </c>
    </row>
    <row r="37" spans="3:9" s="746" customFormat="1">
      <c r="C37" s="745" t="s">
        <v>2769</v>
      </c>
      <c r="D37" s="745"/>
      <c r="E37" s="745"/>
      <c r="F37" s="745"/>
      <c r="G37" s="745"/>
      <c r="H37" s="749">
        <v>3000000</v>
      </c>
      <c r="I37" s="749">
        <v>0</v>
      </c>
    </row>
    <row r="38" spans="3:9">
      <c r="C38" s="738" t="s">
        <v>2774</v>
      </c>
      <c r="D38" s="739"/>
      <c r="E38" s="735"/>
      <c r="F38" s="735"/>
      <c r="G38" s="735"/>
      <c r="H38" s="146"/>
      <c r="I38" s="742">
        <v>0</v>
      </c>
    </row>
    <row r="39" spans="3:9" ht="42">
      <c r="C39" s="735" t="s">
        <v>567</v>
      </c>
      <c r="D39" s="740">
        <v>3111302</v>
      </c>
      <c r="E39" s="741" t="s">
        <v>568</v>
      </c>
      <c r="F39" s="741"/>
      <c r="G39" s="741"/>
      <c r="H39" s="146">
        <v>4795506</v>
      </c>
      <c r="I39" s="742">
        <v>0</v>
      </c>
    </row>
    <row r="40" spans="3:9" ht="98">
      <c r="C40" s="735"/>
      <c r="D40" s="740">
        <v>3111302</v>
      </c>
      <c r="E40" s="741" t="s">
        <v>1060</v>
      </c>
      <c r="F40" s="741"/>
      <c r="G40" s="741"/>
      <c r="H40" s="146">
        <v>6950000</v>
      </c>
      <c r="I40" s="742">
        <v>0</v>
      </c>
    </row>
    <row r="41" spans="3:9" ht="70">
      <c r="C41" s="735"/>
      <c r="D41" s="740">
        <v>3111302</v>
      </c>
      <c r="E41" s="741" t="s">
        <v>1061</v>
      </c>
      <c r="F41" s="741"/>
      <c r="G41" s="741"/>
      <c r="H41" s="146">
        <v>7000000</v>
      </c>
      <c r="I41" s="742">
        <v>0</v>
      </c>
    </row>
    <row r="42" spans="3:9" ht="28">
      <c r="C42" s="735"/>
      <c r="D42" s="740">
        <v>3111302</v>
      </c>
      <c r="E42" s="741" t="s">
        <v>569</v>
      </c>
      <c r="F42" s="741"/>
      <c r="G42" s="741"/>
      <c r="H42" s="146">
        <v>0</v>
      </c>
      <c r="I42" s="742">
        <v>0</v>
      </c>
    </row>
    <row r="43" spans="3:9" ht="42">
      <c r="C43" s="735"/>
      <c r="D43" s="740">
        <v>3110202</v>
      </c>
      <c r="E43" s="741" t="s">
        <v>1062</v>
      </c>
      <c r="F43" s="741"/>
      <c r="G43" s="741"/>
      <c r="H43" s="146">
        <v>3000000</v>
      </c>
      <c r="I43" s="742">
        <v>0</v>
      </c>
    </row>
    <row r="44" spans="3:9" ht="70">
      <c r="C44" s="735" t="s">
        <v>540</v>
      </c>
      <c r="D44" s="740">
        <v>3111401</v>
      </c>
      <c r="E44" s="741" t="s">
        <v>541</v>
      </c>
      <c r="F44" s="773" t="s">
        <v>2880</v>
      </c>
      <c r="G44" s="773" t="s">
        <v>325</v>
      </c>
      <c r="H44" s="146">
        <v>5000000</v>
      </c>
      <c r="I44" s="742">
        <v>4996890</v>
      </c>
    </row>
    <row r="45" spans="3:9" ht="84">
      <c r="C45" s="735"/>
      <c r="D45" s="740">
        <v>3110599</v>
      </c>
      <c r="E45" s="741" t="s">
        <v>2775</v>
      </c>
      <c r="F45" s="773"/>
      <c r="G45" s="773"/>
      <c r="H45" s="146"/>
      <c r="I45" s="742">
        <v>0</v>
      </c>
    </row>
    <row r="46" spans="3:9" ht="28">
      <c r="C46" s="735" t="s">
        <v>570</v>
      </c>
      <c r="D46" s="740">
        <v>3110599</v>
      </c>
      <c r="E46" s="741" t="s">
        <v>1063</v>
      </c>
      <c r="F46" s="741"/>
      <c r="G46" s="741"/>
      <c r="H46" s="146">
        <v>5000000</v>
      </c>
      <c r="I46" s="742">
        <v>0</v>
      </c>
    </row>
    <row r="47" spans="3:9" ht="56">
      <c r="C47" s="735" t="s">
        <v>2776</v>
      </c>
      <c r="D47" s="740">
        <v>3110599</v>
      </c>
      <c r="E47" s="741" t="s">
        <v>2777</v>
      </c>
      <c r="F47" s="741"/>
      <c r="G47" s="741"/>
      <c r="H47" s="146"/>
      <c r="I47" s="742">
        <v>0</v>
      </c>
    </row>
    <row r="48" spans="3:9" s="746" customFormat="1">
      <c r="C48" s="745" t="s">
        <v>2769</v>
      </c>
      <c r="D48" s="745"/>
      <c r="E48" s="745"/>
      <c r="F48" s="745"/>
      <c r="G48" s="745"/>
      <c r="H48" s="749">
        <v>31745506</v>
      </c>
      <c r="I48" s="749">
        <v>4996890</v>
      </c>
    </row>
    <row r="49" spans="3:9">
      <c r="C49" s="738" t="s">
        <v>2778</v>
      </c>
      <c r="D49" s="739"/>
      <c r="E49" s="735"/>
      <c r="F49" s="735"/>
      <c r="G49" s="735"/>
      <c r="H49" s="752"/>
      <c r="I49" s="742">
        <v>0</v>
      </c>
    </row>
    <row r="50" spans="3:9" ht="42">
      <c r="C50" s="735" t="s">
        <v>1064</v>
      </c>
      <c r="D50" s="753">
        <v>2640599</v>
      </c>
      <c r="E50" s="741" t="s">
        <v>1065</v>
      </c>
      <c r="F50" s="773" t="s">
        <v>188</v>
      </c>
      <c r="G50" s="773" t="s">
        <v>323</v>
      </c>
      <c r="H50" s="146">
        <v>40000000</v>
      </c>
      <c r="I50" s="742">
        <v>16604135.85</v>
      </c>
    </row>
    <row r="51" spans="3:9" ht="42">
      <c r="C51" s="735"/>
      <c r="D51" s="740">
        <v>3111302</v>
      </c>
      <c r="E51" s="741" t="s">
        <v>1066</v>
      </c>
      <c r="F51" s="741"/>
      <c r="G51" s="741"/>
      <c r="H51" s="146">
        <v>8000000</v>
      </c>
      <c r="I51" s="742">
        <v>0</v>
      </c>
    </row>
    <row r="52" spans="3:9" ht="28">
      <c r="C52" s="735"/>
      <c r="D52" s="740">
        <v>3111302</v>
      </c>
      <c r="E52" s="741" t="s">
        <v>608</v>
      </c>
      <c r="F52" s="741"/>
      <c r="G52" s="741"/>
      <c r="H52" s="146">
        <v>5000000</v>
      </c>
      <c r="I52" s="742">
        <v>0</v>
      </c>
    </row>
    <row r="53" spans="3:9" ht="42">
      <c r="C53" s="735"/>
      <c r="D53" s="740">
        <v>3110299</v>
      </c>
      <c r="E53" s="741" t="s">
        <v>1067</v>
      </c>
      <c r="F53" s="741"/>
      <c r="G53" s="741"/>
      <c r="H53" s="146">
        <v>7123685</v>
      </c>
      <c r="I53" s="742">
        <v>0</v>
      </c>
    </row>
    <row r="54" spans="3:9" ht="70">
      <c r="C54" s="735" t="s">
        <v>557</v>
      </c>
      <c r="D54" s="740">
        <v>3111401</v>
      </c>
      <c r="E54" s="741" t="s">
        <v>1068</v>
      </c>
      <c r="F54" s="773" t="s">
        <v>2880</v>
      </c>
      <c r="G54" s="773" t="s">
        <v>325</v>
      </c>
      <c r="H54" s="146">
        <v>6000000</v>
      </c>
      <c r="I54" s="742">
        <v>5843250.4000000004</v>
      </c>
    </row>
    <row r="55" spans="3:9" s="746" customFormat="1">
      <c r="C55" s="745" t="s">
        <v>2769</v>
      </c>
      <c r="D55" s="745"/>
      <c r="E55" s="745"/>
      <c r="F55" s="745"/>
      <c r="G55" s="745"/>
      <c r="H55" s="749">
        <v>66123685</v>
      </c>
      <c r="I55" s="749">
        <v>22447386.25</v>
      </c>
    </row>
    <row r="56" spans="3:9">
      <c r="C56" s="738" t="s">
        <v>2779</v>
      </c>
      <c r="D56" s="739"/>
      <c r="E56" s="735"/>
      <c r="F56" s="735"/>
      <c r="G56" s="735"/>
      <c r="H56" s="752"/>
      <c r="I56" s="742">
        <v>0</v>
      </c>
    </row>
    <row r="57" spans="3:9" ht="70">
      <c r="C57" s="735" t="s">
        <v>609</v>
      </c>
      <c r="D57" s="740">
        <v>2211026</v>
      </c>
      <c r="E57" s="741" t="s">
        <v>610</v>
      </c>
      <c r="F57" s="741"/>
      <c r="G57" s="741"/>
      <c r="H57" s="146">
        <v>7251914</v>
      </c>
      <c r="I57" s="742">
        <v>0</v>
      </c>
    </row>
    <row r="58" spans="3:9">
      <c r="C58" s="735"/>
      <c r="D58" s="740">
        <v>2211004</v>
      </c>
      <c r="E58" s="741" t="s">
        <v>611</v>
      </c>
      <c r="F58" s="741"/>
      <c r="G58" s="741"/>
      <c r="H58" s="146">
        <v>5500000</v>
      </c>
      <c r="I58" s="742">
        <v>0</v>
      </c>
    </row>
    <row r="59" spans="3:9" ht="42">
      <c r="C59" s="735"/>
      <c r="D59" s="740">
        <v>2211004</v>
      </c>
      <c r="E59" s="741" t="s">
        <v>1069</v>
      </c>
      <c r="F59" s="741"/>
      <c r="G59" s="741"/>
      <c r="H59" s="146">
        <v>2000000</v>
      </c>
      <c r="I59" s="742">
        <v>0</v>
      </c>
    </row>
    <row r="60" spans="3:9" ht="42">
      <c r="C60" s="735" t="s">
        <v>558</v>
      </c>
      <c r="D60" s="740">
        <v>3111302</v>
      </c>
      <c r="E60" s="741" t="s">
        <v>559</v>
      </c>
      <c r="F60" s="741"/>
      <c r="G60" s="741"/>
      <c r="H60" s="146">
        <v>4100000</v>
      </c>
      <c r="I60" s="742">
        <v>0</v>
      </c>
    </row>
    <row r="61" spans="3:9" ht="42">
      <c r="C61" s="735" t="s">
        <v>560</v>
      </c>
      <c r="D61" s="740">
        <v>2211026</v>
      </c>
      <c r="E61" s="741" t="s">
        <v>561</v>
      </c>
      <c r="F61" s="741"/>
      <c r="G61" s="741"/>
      <c r="H61" s="146">
        <v>4799886</v>
      </c>
      <c r="I61" s="742">
        <v>0</v>
      </c>
    </row>
    <row r="62" spans="3:9" ht="28">
      <c r="C62" s="735"/>
      <c r="D62" s="740">
        <v>2211026</v>
      </c>
      <c r="E62" s="741" t="s">
        <v>636</v>
      </c>
      <c r="F62" s="741"/>
      <c r="G62" s="741"/>
      <c r="H62" s="146">
        <v>12000000</v>
      </c>
      <c r="I62" s="742">
        <v>0</v>
      </c>
    </row>
    <row r="63" spans="3:9" ht="70">
      <c r="C63" s="735" t="s">
        <v>542</v>
      </c>
      <c r="D63" s="740">
        <v>3111401</v>
      </c>
      <c r="E63" s="741" t="s">
        <v>543</v>
      </c>
      <c r="F63" s="773" t="s">
        <v>2880</v>
      </c>
      <c r="G63" s="773" t="s">
        <v>325</v>
      </c>
      <c r="H63" s="146">
        <v>5000000</v>
      </c>
      <c r="I63" s="742">
        <v>5000000</v>
      </c>
    </row>
    <row r="64" spans="3:9" s="746" customFormat="1">
      <c r="C64" s="745"/>
      <c r="D64" s="754"/>
      <c r="E64" s="745" t="s">
        <v>1058</v>
      </c>
      <c r="F64" s="745"/>
      <c r="G64" s="745"/>
      <c r="H64" s="568">
        <v>40651800</v>
      </c>
      <c r="I64" s="568">
        <v>5000000</v>
      </c>
    </row>
    <row r="65" spans="3:9" ht="28">
      <c r="C65" s="735"/>
      <c r="D65" s="740">
        <v>3111401</v>
      </c>
      <c r="E65" s="741" t="s">
        <v>562</v>
      </c>
      <c r="F65" s="773" t="s">
        <v>2878</v>
      </c>
      <c r="G65" s="773" t="s">
        <v>328</v>
      </c>
      <c r="H65" s="146">
        <v>19500000</v>
      </c>
      <c r="I65" s="742">
        <v>18607449.899999999</v>
      </c>
    </row>
    <row r="66" spans="3:9" ht="17">
      <c r="C66" s="735" t="s">
        <v>2769</v>
      </c>
      <c r="D66" s="755"/>
      <c r="E66" s="735"/>
      <c r="F66" s="735"/>
      <c r="G66" s="735"/>
      <c r="H66" s="756">
        <v>19500000</v>
      </c>
      <c r="I66" s="756">
        <v>18607449.899999999</v>
      </c>
    </row>
    <row r="67" spans="3:9" s="746" customFormat="1">
      <c r="C67" s="745" t="s">
        <v>42</v>
      </c>
      <c r="D67" s="745"/>
      <c r="E67" s="757"/>
      <c r="F67" s="757"/>
      <c r="G67" s="757"/>
      <c r="H67" s="749">
        <v>381330931</v>
      </c>
      <c r="I67" s="749">
        <v>67248026.150000006</v>
      </c>
    </row>
    <row r="68" spans="3:9">
      <c r="C68" s="738" t="s">
        <v>2780</v>
      </c>
      <c r="D68" s="738"/>
      <c r="E68" s="735"/>
      <c r="F68" s="735"/>
      <c r="G68" s="735"/>
      <c r="H68" s="569"/>
      <c r="I68" s="742">
        <v>0</v>
      </c>
    </row>
    <row r="69" spans="3:9" ht="28">
      <c r="C69" s="735" t="s">
        <v>575</v>
      </c>
      <c r="D69" s="740">
        <v>2640599</v>
      </c>
      <c r="E69" s="741" t="s">
        <v>576</v>
      </c>
      <c r="F69" s="741"/>
      <c r="G69" s="741"/>
      <c r="H69" s="146">
        <v>8000000</v>
      </c>
      <c r="I69" s="742">
        <v>0</v>
      </c>
    </row>
    <row r="70" spans="3:9" ht="42">
      <c r="C70" s="735" t="s">
        <v>631</v>
      </c>
      <c r="D70" s="740">
        <v>3110599</v>
      </c>
      <c r="E70" s="741" t="s">
        <v>632</v>
      </c>
      <c r="F70" s="741"/>
      <c r="G70" s="741"/>
      <c r="H70" s="146">
        <v>17412000</v>
      </c>
      <c r="I70" s="742">
        <v>0</v>
      </c>
    </row>
    <row r="71" spans="3:9" ht="56">
      <c r="C71" s="735"/>
      <c r="D71" s="740">
        <v>3110599</v>
      </c>
      <c r="E71" s="741" t="s">
        <v>544</v>
      </c>
      <c r="F71" s="741"/>
      <c r="G71" s="741"/>
      <c r="H71" s="146"/>
      <c r="I71" s="742">
        <v>0</v>
      </c>
    </row>
    <row r="72" spans="3:9" ht="56">
      <c r="C72" s="735"/>
      <c r="D72" s="740">
        <v>3110599</v>
      </c>
      <c r="E72" s="741" t="s">
        <v>545</v>
      </c>
      <c r="F72" s="741"/>
      <c r="G72" s="741"/>
      <c r="H72" s="146">
        <v>19000000</v>
      </c>
      <c r="I72" s="742">
        <v>0</v>
      </c>
    </row>
    <row r="73" spans="3:9">
      <c r="C73" s="735"/>
      <c r="D73" s="740">
        <v>3110599</v>
      </c>
      <c r="E73" s="741" t="s">
        <v>591</v>
      </c>
      <c r="F73" s="741"/>
      <c r="G73" s="741"/>
      <c r="H73" s="146">
        <v>10000000</v>
      </c>
      <c r="I73" s="742">
        <v>0</v>
      </c>
    </row>
    <row r="74" spans="3:9" s="746" customFormat="1">
      <c r="C74" s="745" t="s">
        <v>2769</v>
      </c>
      <c r="D74" s="758"/>
      <c r="E74" s="748"/>
      <c r="F74" s="748"/>
      <c r="G74" s="748"/>
      <c r="H74" s="749">
        <v>54412000</v>
      </c>
      <c r="I74" s="749">
        <v>0</v>
      </c>
    </row>
    <row r="75" spans="3:9">
      <c r="C75" s="738" t="s">
        <v>2781</v>
      </c>
      <c r="D75" s="739"/>
      <c r="E75" s="735"/>
      <c r="F75" s="735"/>
      <c r="G75" s="735"/>
      <c r="H75" s="146"/>
      <c r="I75" s="742">
        <v>0</v>
      </c>
    </row>
    <row r="76" spans="3:9" ht="42">
      <c r="C76" s="735" t="s">
        <v>619</v>
      </c>
      <c r="D76" s="740">
        <v>3111010</v>
      </c>
      <c r="E76" s="741" t="s">
        <v>620</v>
      </c>
      <c r="F76" s="741"/>
      <c r="G76" s="741"/>
      <c r="H76" s="146">
        <v>3000000</v>
      </c>
      <c r="I76" s="742">
        <v>0</v>
      </c>
    </row>
    <row r="77" spans="3:9" ht="17">
      <c r="C77" s="735" t="s">
        <v>2769</v>
      </c>
      <c r="D77" s="755"/>
      <c r="E77" s="735"/>
      <c r="F77" s="735"/>
      <c r="G77" s="735"/>
      <c r="H77" s="756">
        <v>3000000</v>
      </c>
      <c r="I77" s="756">
        <v>0</v>
      </c>
    </row>
    <row r="78" spans="3:9">
      <c r="C78" s="738" t="s">
        <v>2782</v>
      </c>
      <c r="D78" s="739"/>
      <c r="E78" s="735"/>
      <c r="F78" s="735"/>
      <c r="G78" s="735"/>
      <c r="H78" s="569"/>
      <c r="I78" s="742">
        <v>0</v>
      </c>
    </row>
    <row r="79" spans="3:9" ht="42">
      <c r="C79" s="735" t="s">
        <v>577</v>
      </c>
      <c r="D79" s="740">
        <v>2640599</v>
      </c>
      <c r="E79" s="741" t="s">
        <v>578</v>
      </c>
      <c r="F79" s="741"/>
      <c r="G79" s="741"/>
      <c r="H79" s="146">
        <v>10000000</v>
      </c>
      <c r="I79" s="742">
        <v>0</v>
      </c>
    </row>
    <row r="80" spans="3:9" ht="42">
      <c r="C80" s="735" t="s">
        <v>2783</v>
      </c>
      <c r="D80" s="740">
        <v>2640599</v>
      </c>
      <c r="E80" s="741" t="s">
        <v>2784</v>
      </c>
      <c r="F80" s="741"/>
      <c r="G80" s="741"/>
      <c r="H80" s="146"/>
      <c r="I80" s="742">
        <v>0</v>
      </c>
    </row>
    <row r="81" spans="3:9" ht="28">
      <c r="C81" s="735" t="s">
        <v>2785</v>
      </c>
      <c r="D81" s="740">
        <v>3110604</v>
      </c>
      <c r="E81" s="741" t="s">
        <v>2786</v>
      </c>
      <c r="F81" s="741"/>
      <c r="G81" s="741"/>
      <c r="H81" s="146"/>
      <c r="I81" s="742">
        <v>0</v>
      </c>
    </row>
    <row r="82" spans="3:9" ht="28">
      <c r="C82" s="735"/>
      <c r="D82" s="740">
        <v>3110604</v>
      </c>
      <c r="E82" s="741" t="s">
        <v>2787</v>
      </c>
      <c r="F82" s="741"/>
      <c r="G82" s="741"/>
      <c r="H82" s="146"/>
      <c r="I82" s="742">
        <v>0</v>
      </c>
    </row>
    <row r="83" spans="3:9" ht="28">
      <c r="C83" s="743" t="s">
        <v>2788</v>
      </c>
      <c r="D83" s="740">
        <v>3110604</v>
      </c>
      <c r="E83" s="741" t="s">
        <v>2789</v>
      </c>
      <c r="F83" s="741"/>
      <c r="G83" s="741"/>
      <c r="H83" s="146">
        <v>0</v>
      </c>
      <c r="I83" s="742">
        <v>0</v>
      </c>
    </row>
    <row r="84" spans="3:9" ht="42">
      <c r="C84" s="743"/>
      <c r="D84" s="740"/>
      <c r="E84" s="741" t="s">
        <v>2790</v>
      </c>
      <c r="F84" s="741"/>
      <c r="G84" s="741"/>
      <c r="H84" s="146">
        <v>0</v>
      </c>
      <c r="I84" s="742">
        <v>0</v>
      </c>
    </row>
    <row r="85" spans="3:9" ht="42">
      <c r="C85" s="743"/>
      <c r="D85" s="740">
        <v>3110604</v>
      </c>
      <c r="E85" s="741" t="s">
        <v>2791</v>
      </c>
      <c r="F85" s="741"/>
      <c r="G85" s="741"/>
      <c r="H85" s="146">
        <v>0</v>
      </c>
      <c r="I85" s="742">
        <v>0</v>
      </c>
    </row>
    <row r="86" spans="3:9" ht="42">
      <c r="C86" s="743"/>
      <c r="D86" s="740">
        <v>3110599</v>
      </c>
      <c r="E86" s="741" t="s">
        <v>2792</v>
      </c>
      <c r="F86" s="741"/>
      <c r="G86" s="741"/>
      <c r="H86" s="146">
        <v>0</v>
      </c>
      <c r="I86" s="742">
        <v>0</v>
      </c>
    </row>
    <row r="87" spans="3:9" ht="31.5" customHeight="1">
      <c r="C87" s="743"/>
      <c r="D87" s="740">
        <v>3110705</v>
      </c>
      <c r="E87" s="741" t="s">
        <v>2793</v>
      </c>
      <c r="F87" s="741"/>
      <c r="G87" s="741"/>
      <c r="H87" s="146">
        <v>0</v>
      </c>
      <c r="I87" s="742">
        <v>0</v>
      </c>
    </row>
    <row r="88" spans="3:9" s="570" customFormat="1" ht="31.5" customHeight="1">
      <c r="C88" s="743"/>
      <c r="D88" s="740">
        <v>3110604</v>
      </c>
      <c r="E88" s="741" t="s">
        <v>2794</v>
      </c>
      <c r="F88" s="741"/>
      <c r="G88" s="741"/>
      <c r="H88" s="146">
        <v>0</v>
      </c>
      <c r="I88" s="742">
        <v>0</v>
      </c>
    </row>
    <row r="89" spans="3:9" ht="31.5" customHeight="1">
      <c r="C89" s="743"/>
      <c r="D89" s="740">
        <v>3110604</v>
      </c>
      <c r="E89" s="741" t="s">
        <v>2795</v>
      </c>
      <c r="F89" s="741"/>
      <c r="G89" s="741"/>
      <c r="H89" s="146">
        <v>0</v>
      </c>
      <c r="I89" s="742">
        <v>0</v>
      </c>
    </row>
    <row r="90" spans="3:9" ht="47.25" customHeight="1">
      <c r="C90" s="743"/>
      <c r="D90" s="740">
        <v>3111401</v>
      </c>
      <c r="E90" s="741" t="s">
        <v>2796</v>
      </c>
      <c r="F90" s="741"/>
      <c r="G90" s="741"/>
      <c r="H90" s="146">
        <v>0</v>
      </c>
      <c r="I90" s="742">
        <v>0</v>
      </c>
    </row>
    <row r="91" spans="3:9" s="746" customFormat="1" ht="31.5" customHeight="1">
      <c r="C91" s="745" t="s">
        <v>2769</v>
      </c>
      <c r="D91" s="754"/>
      <c r="E91" s="745"/>
      <c r="F91" s="745"/>
      <c r="G91" s="745"/>
      <c r="H91" s="568">
        <v>10000000</v>
      </c>
      <c r="I91" s="568">
        <v>0</v>
      </c>
    </row>
    <row r="92" spans="3:9" ht="15.75" customHeight="1">
      <c r="C92" s="735"/>
      <c r="D92" s="740">
        <v>3111401</v>
      </c>
      <c r="E92" s="741" t="s">
        <v>592</v>
      </c>
      <c r="F92" s="773" t="s">
        <v>2878</v>
      </c>
      <c r="G92" s="773" t="s">
        <v>328</v>
      </c>
      <c r="H92" s="146">
        <v>27900000</v>
      </c>
      <c r="I92" s="742">
        <v>981218.2</v>
      </c>
    </row>
    <row r="93" spans="3:9" s="746" customFormat="1">
      <c r="C93" s="745" t="s">
        <v>2769</v>
      </c>
      <c r="D93" s="754"/>
      <c r="E93" s="745"/>
      <c r="F93" s="745"/>
      <c r="G93" s="745"/>
      <c r="H93" s="749">
        <v>27900000</v>
      </c>
      <c r="I93" s="749">
        <v>981218.2</v>
      </c>
    </row>
    <row r="94" spans="3:9" s="746" customFormat="1">
      <c r="C94" s="745" t="s">
        <v>42</v>
      </c>
      <c r="D94" s="745"/>
      <c r="E94" s="745"/>
      <c r="F94" s="745"/>
      <c r="G94" s="745"/>
      <c r="H94" s="749">
        <v>95312000</v>
      </c>
      <c r="I94" s="749">
        <v>981218.2</v>
      </c>
    </row>
    <row r="95" spans="3:9">
      <c r="C95" s="738" t="s">
        <v>2797</v>
      </c>
      <c r="D95" s="738"/>
      <c r="E95" s="738"/>
      <c r="F95" s="738"/>
      <c r="G95" s="738"/>
      <c r="H95" s="569"/>
      <c r="I95" s="742">
        <v>0</v>
      </c>
    </row>
    <row r="96" spans="3:9">
      <c r="C96" s="738" t="s">
        <v>2798</v>
      </c>
      <c r="D96" s="739"/>
      <c r="E96" s="735"/>
      <c r="F96" s="735"/>
      <c r="G96" s="735"/>
      <c r="H96" s="569"/>
      <c r="I96" s="742">
        <v>0</v>
      </c>
    </row>
    <row r="97" spans="3:9" ht="56">
      <c r="C97" s="735" t="s">
        <v>546</v>
      </c>
      <c r="D97" s="740">
        <v>3110202</v>
      </c>
      <c r="E97" s="741" t="s">
        <v>547</v>
      </c>
      <c r="F97" s="741"/>
      <c r="G97" s="741"/>
      <c r="H97" s="146">
        <v>20000000</v>
      </c>
      <c r="I97" s="742">
        <v>0</v>
      </c>
    </row>
    <row r="98" spans="3:9" ht="28">
      <c r="C98" s="735"/>
      <c r="D98" s="740">
        <v>2640599</v>
      </c>
      <c r="E98" s="741" t="s">
        <v>2799</v>
      </c>
      <c r="F98" s="741"/>
      <c r="G98" s="741"/>
      <c r="H98" s="146"/>
      <c r="I98" s="742">
        <v>0</v>
      </c>
    </row>
    <row r="99" spans="3:9" ht="70">
      <c r="C99" s="735"/>
      <c r="D99" s="740">
        <v>3110202</v>
      </c>
      <c r="E99" s="741" t="s">
        <v>2800</v>
      </c>
      <c r="F99" s="741"/>
      <c r="G99" s="741"/>
      <c r="H99" s="146">
        <v>0</v>
      </c>
      <c r="I99" s="742">
        <v>0</v>
      </c>
    </row>
    <row r="100" spans="3:9" ht="42">
      <c r="C100" s="735"/>
      <c r="D100" s="740">
        <v>3110202</v>
      </c>
      <c r="E100" s="741" t="s">
        <v>2801</v>
      </c>
      <c r="F100" s="741"/>
      <c r="G100" s="741"/>
      <c r="H100" s="146">
        <v>0</v>
      </c>
      <c r="I100" s="742">
        <v>0</v>
      </c>
    </row>
    <row r="101" spans="3:9" ht="28">
      <c r="C101" s="735" t="s">
        <v>1070</v>
      </c>
      <c r="D101" s="740">
        <v>3111109</v>
      </c>
      <c r="E101" s="741" t="s">
        <v>1071</v>
      </c>
      <c r="F101" s="741"/>
      <c r="G101" s="741"/>
      <c r="H101" s="146">
        <v>5000000</v>
      </c>
      <c r="I101" s="742">
        <v>0</v>
      </c>
    </row>
    <row r="102" spans="3:9" ht="28">
      <c r="C102" s="735" t="s">
        <v>2802</v>
      </c>
      <c r="D102" s="740">
        <v>3120102</v>
      </c>
      <c r="E102" s="741" t="s">
        <v>2803</v>
      </c>
      <c r="F102" s="741"/>
      <c r="G102" s="741"/>
      <c r="H102" s="146"/>
      <c r="I102" s="742">
        <v>0</v>
      </c>
    </row>
    <row r="103" spans="3:9" s="746" customFormat="1">
      <c r="C103" s="745" t="s">
        <v>2769</v>
      </c>
      <c r="D103" s="754"/>
      <c r="E103" s="745"/>
      <c r="F103" s="745"/>
      <c r="G103" s="745"/>
      <c r="H103" s="749">
        <v>25000000</v>
      </c>
      <c r="I103" s="749">
        <v>0</v>
      </c>
    </row>
    <row r="104" spans="3:9">
      <c r="C104" s="738" t="s">
        <v>2804</v>
      </c>
      <c r="D104" s="739"/>
      <c r="E104" s="735"/>
      <c r="F104" s="735"/>
      <c r="G104" s="735"/>
      <c r="H104" s="146"/>
      <c r="I104" s="742">
        <v>0</v>
      </c>
    </row>
    <row r="105" spans="3:9" ht="42">
      <c r="C105" s="735" t="s">
        <v>550</v>
      </c>
      <c r="D105" s="740">
        <v>3111109</v>
      </c>
      <c r="E105" s="741" t="s">
        <v>2805</v>
      </c>
      <c r="F105" s="741"/>
      <c r="G105" s="741"/>
      <c r="H105" s="146"/>
      <c r="I105" s="742">
        <v>0</v>
      </c>
    </row>
    <row r="106" spans="3:9" ht="98">
      <c r="C106" s="735"/>
      <c r="D106" s="740">
        <v>3110399</v>
      </c>
      <c r="E106" s="741" t="s">
        <v>1072</v>
      </c>
      <c r="F106" s="741"/>
      <c r="G106" s="741"/>
      <c r="H106" s="146">
        <v>8000000</v>
      </c>
      <c r="I106" s="742">
        <v>0</v>
      </c>
    </row>
    <row r="107" spans="3:9" ht="28">
      <c r="C107" s="735"/>
      <c r="D107" s="740">
        <v>3110299</v>
      </c>
      <c r="E107" s="741" t="s">
        <v>2806</v>
      </c>
      <c r="F107" s="741"/>
      <c r="G107" s="741"/>
      <c r="H107" s="146"/>
      <c r="I107" s="742">
        <v>0</v>
      </c>
    </row>
    <row r="108" spans="3:9" ht="42">
      <c r="C108" s="735"/>
      <c r="D108" s="740">
        <v>3110299</v>
      </c>
      <c r="E108" s="741" t="s">
        <v>1073</v>
      </c>
      <c r="F108" s="741"/>
      <c r="G108" s="741"/>
      <c r="H108" s="146">
        <v>5000000</v>
      </c>
      <c r="I108" s="742">
        <v>0</v>
      </c>
    </row>
    <row r="109" spans="3:9" ht="56">
      <c r="C109" s="735"/>
      <c r="D109" s="740">
        <v>3110299</v>
      </c>
      <c r="E109" s="741" t="s">
        <v>1074</v>
      </c>
      <c r="F109" s="741"/>
      <c r="G109" s="741"/>
      <c r="H109" s="146">
        <v>5000000</v>
      </c>
      <c r="I109" s="742">
        <v>0</v>
      </c>
    </row>
    <row r="110" spans="3:9" ht="42">
      <c r="C110" s="735"/>
      <c r="D110" s="740">
        <v>3110302</v>
      </c>
      <c r="E110" s="741" t="s">
        <v>1075</v>
      </c>
      <c r="F110" s="741"/>
      <c r="G110" s="741"/>
      <c r="H110" s="146">
        <v>12663644</v>
      </c>
      <c r="I110" s="742">
        <v>0</v>
      </c>
    </row>
    <row r="111" spans="3:9" ht="28">
      <c r="C111" s="735"/>
      <c r="D111" s="740">
        <v>3110202</v>
      </c>
      <c r="E111" s="741" t="s">
        <v>548</v>
      </c>
      <c r="F111" s="741"/>
      <c r="G111" s="741"/>
      <c r="H111" s="146"/>
      <c r="I111" s="742">
        <v>0</v>
      </c>
    </row>
    <row r="112" spans="3:9" s="744" customFormat="1">
      <c r="C112" s="745" t="s">
        <v>2769</v>
      </c>
      <c r="D112" s="754"/>
      <c r="E112" s="745"/>
      <c r="F112" s="745"/>
      <c r="G112" s="745"/>
      <c r="H112" s="749">
        <v>30663644</v>
      </c>
      <c r="I112" s="749">
        <v>0</v>
      </c>
    </row>
    <row r="113" spans="3:9">
      <c r="C113" s="738" t="s">
        <v>2807</v>
      </c>
      <c r="D113" s="739"/>
      <c r="E113" s="735"/>
      <c r="F113" s="735"/>
      <c r="G113" s="735"/>
      <c r="H113" s="146"/>
      <c r="I113" s="742">
        <v>0</v>
      </c>
    </row>
    <row r="114" spans="3:9" ht="56">
      <c r="C114" s="735" t="s">
        <v>581</v>
      </c>
      <c r="D114" s="740">
        <v>2640599</v>
      </c>
      <c r="E114" s="741" t="s">
        <v>1076</v>
      </c>
      <c r="F114" s="741"/>
      <c r="G114" s="741"/>
      <c r="H114" s="146">
        <v>51218895</v>
      </c>
      <c r="I114" s="742">
        <v>0</v>
      </c>
    </row>
    <row r="115" spans="3:9" ht="28">
      <c r="C115" s="735"/>
      <c r="D115" s="740">
        <v>2640599</v>
      </c>
      <c r="E115" s="741" t="s">
        <v>637</v>
      </c>
      <c r="F115" s="741"/>
      <c r="G115" s="741"/>
      <c r="H115" s="146">
        <v>0</v>
      </c>
      <c r="I115" s="742">
        <v>0</v>
      </c>
    </row>
    <row r="116" spans="3:9" ht="17">
      <c r="C116" s="735" t="s">
        <v>2769</v>
      </c>
      <c r="D116" s="755"/>
      <c r="E116" s="735"/>
      <c r="F116" s="735"/>
      <c r="G116" s="735"/>
      <c r="H116" s="751">
        <v>51218895</v>
      </c>
      <c r="I116" s="751">
        <v>0</v>
      </c>
    </row>
    <row r="117" spans="3:9" ht="28">
      <c r="C117" s="735"/>
      <c r="D117" s="740">
        <v>3111401</v>
      </c>
      <c r="E117" s="741" t="s">
        <v>562</v>
      </c>
      <c r="F117" s="741"/>
      <c r="G117" s="741"/>
      <c r="H117" s="146">
        <v>31900000</v>
      </c>
      <c r="I117" s="742">
        <v>0</v>
      </c>
    </row>
    <row r="118" spans="3:9" s="746" customFormat="1">
      <c r="C118" s="745" t="s">
        <v>2769</v>
      </c>
      <c r="D118" s="754"/>
      <c r="E118" s="745"/>
      <c r="F118" s="745"/>
      <c r="G118" s="745"/>
      <c r="H118" s="749">
        <v>31900000</v>
      </c>
      <c r="I118" s="749">
        <v>0</v>
      </c>
    </row>
    <row r="119" spans="3:9" s="746" customFormat="1">
      <c r="C119" s="745" t="s">
        <v>42</v>
      </c>
      <c r="D119" s="754"/>
      <c r="E119" s="745"/>
      <c r="F119" s="745"/>
      <c r="G119" s="745"/>
      <c r="H119" s="749">
        <v>138782539</v>
      </c>
      <c r="I119" s="749">
        <v>0</v>
      </c>
    </row>
    <row r="120" spans="3:9">
      <c r="C120" s="738" t="s">
        <v>2808</v>
      </c>
      <c r="D120" s="739"/>
      <c r="E120" s="735"/>
      <c r="F120" s="735"/>
      <c r="G120" s="735"/>
      <c r="H120" s="146"/>
      <c r="I120" s="742">
        <v>0</v>
      </c>
    </row>
    <row r="121" spans="3:9">
      <c r="C121" s="738" t="s">
        <v>2809</v>
      </c>
      <c r="D121" s="739"/>
      <c r="E121" s="735"/>
      <c r="F121" s="735"/>
      <c r="G121" s="735"/>
      <c r="H121" s="146"/>
      <c r="I121" s="742">
        <v>0</v>
      </c>
    </row>
    <row r="122" spans="3:9" ht="56">
      <c r="C122" s="735" t="s">
        <v>612</v>
      </c>
      <c r="D122" s="740">
        <v>3111111</v>
      </c>
      <c r="E122" s="741" t="s">
        <v>613</v>
      </c>
      <c r="F122" s="741"/>
      <c r="G122" s="741"/>
      <c r="H122" s="146">
        <v>11397425</v>
      </c>
      <c r="I122" s="742">
        <v>0</v>
      </c>
    </row>
    <row r="123" spans="3:9" s="746" customFormat="1">
      <c r="C123" s="745" t="s">
        <v>2769</v>
      </c>
      <c r="D123" s="754"/>
      <c r="E123" s="745"/>
      <c r="F123" s="745"/>
      <c r="G123" s="745"/>
      <c r="H123" s="749">
        <v>11397425</v>
      </c>
      <c r="I123" s="749">
        <v>0</v>
      </c>
    </row>
    <row r="124" spans="3:9">
      <c r="C124" s="738" t="s">
        <v>2810</v>
      </c>
      <c r="D124" s="738" t="s">
        <v>2811</v>
      </c>
      <c r="E124" s="738"/>
      <c r="F124" s="738"/>
      <c r="G124" s="738"/>
      <c r="H124" s="752"/>
      <c r="I124" s="742">
        <v>0</v>
      </c>
    </row>
    <row r="125" spans="3:9" ht="42">
      <c r="C125" s="735" t="s">
        <v>550</v>
      </c>
      <c r="D125" s="740">
        <v>3111111</v>
      </c>
      <c r="E125" s="741" t="s">
        <v>638</v>
      </c>
      <c r="F125" s="741"/>
      <c r="G125" s="741"/>
      <c r="H125" s="146">
        <v>12700000</v>
      </c>
      <c r="I125" s="742">
        <v>0</v>
      </c>
    </row>
    <row r="126" spans="3:9" ht="31.5" customHeight="1">
      <c r="C126" s="735"/>
      <c r="D126" s="740">
        <v>3110102</v>
      </c>
      <c r="E126" s="741" t="s">
        <v>2812</v>
      </c>
      <c r="F126" s="741"/>
      <c r="G126" s="741"/>
      <c r="H126" s="146"/>
      <c r="I126" s="742">
        <v>0</v>
      </c>
    </row>
    <row r="127" spans="3:9" s="746" customFormat="1">
      <c r="C127" s="745" t="s">
        <v>2769</v>
      </c>
      <c r="D127" s="754"/>
      <c r="E127" s="745"/>
      <c r="F127" s="745"/>
      <c r="G127" s="745"/>
      <c r="H127" s="568">
        <v>12700000</v>
      </c>
      <c r="I127" s="568">
        <v>0</v>
      </c>
    </row>
    <row r="128" spans="3:9" ht="28">
      <c r="C128" s="735"/>
      <c r="D128" s="740">
        <v>3111401</v>
      </c>
      <c r="E128" s="741" t="s">
        <v>562</v>
      </c>
      <c r="F128" s="741"/>
      <c r="G128" s="741"/>
      <c r="H128" s="146">
        <v>9500000</v>
      </c>
      <c r="I128" s="742">
        <v>0</v>
      </c>
    </row>
    <row r="129" spans="3:9" s="746" customFormat="1">
      <c r="C129" s="745" t="s">
        <v>2769</v>
      </c>
      <c r="D129" s="754"/>
      <c r="E129" s="745"/>
      <c r="F129" s="745"/>
      <c r="G129" s="745"/>
      <c r="H129" s="749">
        <v>9500000</v>
      </c>
      <c r="I129" s="749">
        <v>0</v>
      </c>
    </row>
    <row r="130" spans="3:9" s="746" customFormat="1">
      <c r="C130" s="745" t="s">
        <v>42</v>
      </c>
      <c r="D130" s="754"/>
      <c r="E130" s="745"/>
      <c r="F130" s="745"/>
      <c r="G130" s="745"/>
      <c r="H130" s="749">
        <v>33597425</v>
      </c>
      <c r="I130" s="749">
        <v>0</v>
      </c>
    </row>
    <row r="131" spans="3:9">
      <c r="C131" s="738" t="s">
        <v>2813</v>
      </c>
      <c r="D131" s="738"/>
      <c r="E131" s="735"/>
      <c r="F131" s="735"/>
      <c r="G131" s="735"/>
      <c r="H131" s="569"/>
      <c r="I131" s="742">
        <v>0</v>
      </c>
    </row>
    <row r="132" spans="3:9">
      <c r="C132" s="738" t="s">
        <v>2814</v>
      </c>
      <c r="D132" s="739"/>
      <c r="E132" s="735"/>
      <c r="F132" s="735"/>
      <c r="G132" s="735"/>
      <c r="H132" s="569"/>
      <c r="I132" s="742">
        <v>0</v>
      </c>
    </row>
    <row r="133" spans="3:9" ht="56">
      <c r="C133" s="735" t="s">
        <v>595</v>
      </c>
      <c r="D133" s="740">
        <v>3110302</v>
      </c>
      <c r="E133" s="741" t="s">
        <v>628</v>
      </c>
      <c r="F133" s="741"/>
      <c r="G133" s="741"/>
      <c r="H133" s="146">
        <v>1700000</v>
      </c>
      <c r="I133" s="742">
        <v>0</v>
      </c>
    </row>
    <row r="134" spans="3:9" ht="28">
      <c r="C134" s="735"/>
      <c r="D134" s="740">
        <v>2210910</v>
      </c>
      <c r="E134" s="741" t="s">
        <v>593</v>
      </c>
      <c r="F134" s="741"/>
      <c r="G134" s="741"/>
      <c r="H134" s="146">
        <v>0</v>
      </c>
      <c r="I134" s="742">
        <v>0</v>
      </c>
    </row>
    <row r="135" spans="3:9" ht="28">
      <c r="C135" s="735"/>
      <c r="D135" s="740">
        <v>3110302</v>
      </c>
      <c r="E135" s="741" t="s">
        <v>594</v>
      </c>
      <c r="F135" s="741"/>
      <c r="G135" s="741"/>
      <c r="H135" s="146">
        <v>0</v>
      </c>
      <c r="I135" s="742">
        <v>0</v>
      </c>
    </row>
    <row r="136" spans="3:9" ht="42">
      <c r="C136" s="735"/>
      <c r="D136" s="740">
        <v>3110302</v>
      </c>
      <c r="E136" s="741" t="s">
        <v>1077</v>
      </c>
      <c r="F136" s="741"/>
      <c r="G136" s="741"/>
      <c r="H136" s="146">
        <v>0</v>
      </c>
      <c r="I136" s="742">
        <v>0</v>
      </c>
    </row>
    <row r="137" spans="3:9" ht="49.9" customHeight="1">
      <c r="C137" s="735"/>
      <c r="D137" s="740">
        <v>3111401</v>
      </c>
      <c r="E137" s="741" t="s">
        <v>621</v>
      </c>
      <c r="F137" s="741"/>
      <c r="G137" s="741"/>
      <c r="H137" s="146">
        <v>2000000</v>
      </c>
      <c r="I137" s="742">
        <v>0</v>
      </c>
    </row>
    <row r="138" spans="3:9" s="746" customFormat="1">
      <c r="C138" s="745" t="s">
        <v>2769</v>
      </c>
      <c r="D138" s="754"/>
      <c r="E138" s="745"/>
      <c r="F138" s="745"/>
      <c r="G138" s="745"/>
      <c r="H138" s="749">
        <v>3700000</v>
      </c>
      <c r="I138" s="749">
        <v>0</v>
      </c>
    </row>
    <row r="139" spans="3:9">
      <c r="C139" s="738" t="s">
        <v>2815</v>
      </c>
      <c r="D139" s="739"/>
      <c r="E139" s="735"/>
      <c r="F139" s="735"/>
      <c r="G139" s="735"/>
      <c r="H139" s="146"/>
      <c r="I139" s="742">
        <v>0</v>
      </c>
    </row>
    <row r="140" spans="3:9" ht="42">
      <c r="C140" s="1060" t="s">
        <v>2816</v>
      </c>
      <c r="D140" s="740">
        <v>3110901</v>
      </c>
      <c r="E140" s="741" t="s">
        <v>2817</v>
      </c>
      <c r="F140" s="741"/>
      <c r="G140" s="741"/>
      <c r="H140" s="146">
        <v>0</v>
      </c>
      <c r="I140" s="742">
        <v>0</v>
      </c>
    </row>
    <row r="141" spans="3:9" ht="42">
      <c r="C141" s="1060"/>
      <c r="D141" s="740">
        <v>3110901</v>
      </c>
      <c r="E141" s="741" t="s">
        <v>1078</v>
      </c>
      <c r="F141" s="741"/>
      <c r="G141" s="741"/>
      <c r="H141" s="146">
        <v>4700000</v>
      </c>
      <c r="I141" s="742">
        <v>0</v>
      </c>
    </row>
    <row r="142" spans="3:9" s="746" customFormat="1">
      <c r="C142" s="759" t="s">
        <v>2769</v>
      </c>
      <c r="D142" s="754"/>
      <c r="E142" s="745"/>
      <c r="F142" s="745"/>
      <c r="G142" s="745"/>
      <c r="H142" s="749">
        <v>4700000</v>
      </c>
      <c r="I142" s="749">
        <v>0</v>
      </c>
    </row>
    <row r="143" spans="3:9">
      <c r="C143" s="738" t="s">
        <v>2818</v>
      </c>
      <c r="D143" s="739"/>
      <c r="E143" s="735"/>
      <c r="F143" s="735"/>
      <c r="G143" s="735"/>
      <c r="H143" s="752"/>
      <c r="I143" s="742">
        <v>0</v>
      </c>
    </row>
    <row r="144" spans="3:9" ht="28">
      <c r="C144" s="735" t="s">
        <v>595</v>
      </c>
      <c r="D144" s="740">
        <v>2220205</v>
      </c>
      <c r="E144" s="741" t="s">
        <v>596</v>
      </c>
      <c r="F144" s="741"/>
      <c r="G144" s="741"/>
      <c r="H144" s="146">
        <v>4400000</v>
      </c>
      <c r="I144" s="742">
        <v>0</v>
      </c>
    </row>
    <row r="145" spans="3:9" ht="28">
      <c r="C145" s="735" t="s">
        <v>622</v>
      </c>
      <c r="D145" s="740">
        <v>2210799</v>
      </c>
      <c r="E145" s="741" t="s">
        <v>623</v>
      </c>
      <c r="F145" s="741"/>
      <c r="G145" s="741"/>
      <c r="H145" s="146">
        <v>8140000</v>
      </c>
      <c r="I145" s="742">
        <v>0</v>
      </c>
    </row>
    <row r="146" spans="3:9" s="746" customFormat="1">
      <c r="C146" s="745" t="s">
        <v>2769</v>
      </c>
      <c r="D146" s="754"/>
      <c r="E146" s="745"/>
      <c r="F146" s="745"/>
      <c r="G146" s="745"/>
      <c r="H146" s="749">
        <v>12540000</v>
      </c>
      <c r="I146" s="749">
        <v>0</v>
      </c>
    </row>
    <row r="147" spans="3:9">
      <c r="C147" s="738" t="s">
        <v>2819</v>
      </c>
      <c r="D147" s="739"/>
      <c r="E147" s="735"/>
      <c r="F147" s="735"/>
      <c r="G147" s="735"/>
      <c r="H147" s="752"/>
      <c r="I147" s="742">
        <v>0</v>
      </c>
    </row>
    <row r="148" spans="3:9" ht="42">
      <c r="C148" s="735" t="s">
        <v>1079</v>
      </c>
      <c r="D148" s="740">
        <v>3110202</v>
      </c>
      <c r="E148" s="741" t="s">
        <v>1080</v>
      </c>
      <c r="F148" s="741"/>
      <c r="G148" s="741"/>
      <c r="H148" s="146">
        <v>2000000</v>
      </c>
      <c r="I148" s="742">
        <v>0</v>
      </c>
    </row>
    <row r="149" spans="3:9" ht="28">
      <c r="C149" s="735"/>
      <c r="D149" s="740">
        <v>3110202</v>
      </c>
      <c r="E149" s="741" t="s">
        <v>1081</v>
      </c>
      <c r="F149" s="741"/>
      <c r="G149" s="741"/>
      <c r="H149" s="146">
        <v>5000000</v>
      </c>
      <c r="I149" s="742">
        <v>0</v>
      </c>
    </row>
    <row r="150" spans="3:9" ht="28" customHeight="1">
      <c r="C150" s="735"/>
      <c r="D150" s="740">
        <v>3111401</v>
      </c>
      <c r="E150" s="741" t="s">
        <v>1082</v>
      </c>
      <c r="F150" s="741"/>
      <c r="G150" s="741"/>
      <c r="H150" s="146">
        <v>1000000</v>
      </c>
      <c r="I150" s="742">
        <v>0</v>
      </c>
    </row>
    <row r="151" spans="3:9" s="760" customFormat="1">
      <c r="C151" s="761" t="s">
        <v>2769</v>
      </c>
      <c r="D151" s="762"/>
      <c r="E151" s="761"/>
      <c r="F151" s="761"/>
      <c r="G151" s="761"/>
      <c r="H151" s="763">
        <v>8000000</v>
      </c>
      <c r="I151" s="763">
        <v>0</v>
      </c>
    </row>
    <row r="152" spans="3:9" s="570" customFormat="1">
      <c r="C152" s="738" t="s">
        <v>2820</v>
      </c>
      <c r="D152" s="739"/>
      <c r="E152" s="735"/>
      <c r="F152" s="735"/>
      <c r="G152" s="735"/>
      <c r="H152" s="752"/>
      <c r="I152" s="742">
        <v>0</v>
      </c>
    </row>
    <row r="153" spans="3:9" ht="98">
      <c r="C153" s="735" t="s">
        <v>2821</v>
      </c>
      <c r="D153" s="740">
        <v>3110202</v>
      </c>
      <c r="E153" s="741" t="s">
        <v>2822</v>
      </c>
      <c r="F153" s="741"/>
      <c r="G153" s="741"/>
      <c r="H153" s="146">
        <v>0</v>
      </c>
      <c r="I153" s="742">
        <v>0</v>
      </c>
    </row>
    <row r="154" spans="3:9" s="746" customFormat="1">
      <c r="C154" s="745" t="s">
        <v>2769</v>
      </c>
      <c r="D154" s="754"/>
      <c r="E154" s="745"/>
      <c r="F154" s="745"/>
      <c r="G154" s="745"/>
      <c r="H154" s="749">
        <v>0</v>
      </c>
      <c r="I154" s="749">
        <v>0</v>
      </c>
    </row>
    <row r="155" spans="3:9">
      <c r="C155" s="738" t="s">
        <v>2823</v>
      </c>
      <c r="D155" s="738"/>
      <c r="E155" s="738"/>
      <c r="F155" s="738"/>
      <c r="G155" s="738"/>
      <c r="H155" s="738"/>
      <c r="I155" s="742">
        <v>0</v>
      </c>
    </row>
    <row r="156" spans="3:9" ht="28">
      <c r="C156" s="735" t="s">
        <v>597</v>
      </c>
      <c r="D156" s="740">
        <v>2211399</v>
      </c>
      <c r="E156" s="741" t="s">
        <v>598</v>
      </c>
      <c r="F156" s="741"/>
      <c r="G156" s="741"/>
      <c r="H156" s="146">
        <v>3000000</v>
      </c>
      <c r="I156" s="742">
        <v>0</v>
      </c>
    </row>
    <row r="157" spans="3:9" s="746" customFormat="1">
      <c r="C157" s="745" t="s">
        <v>2769</v>
      </c>
      <c r="D157" s="754"/>
      <c r="E157" s="745"/>
      <c r="F157" s="745"/>
      <c r="G157" s="745"/>
      <c r="H157" s="749">
        <v>3000000</v>
      </c>
      <c r="I157" s="749">
        <v>0</v>
      </c>
    </row>
    <row r="158" spans="3:9" ht="22.5" customHeight="1">
      <c r="C158" s="738" t="s">
        <v>2824</v>
      </c>
      <c r="D158" s="738"/>
      <c r="E158" s="738"/>
      <c r="F158" s="738"/>
      <c r="G158" s="738"/>
      <c r="H158" s="738"/>
      <c r="I158" s="742">
        <v>0</v>
      </c>
    </row>
    <row r="159" spans="3:9" ht="28">
      <c r="C159" s="735" t="s">
        <v>550</v>
      </c>
      <c r="D159" s="740">
        <v>3110202</v>
      </c>
      <c r="E159" s="741" t="s">
        <v>1083</v>
      </c>
      <c r="F159" s="741"/>
      <c r="G159" s="741"/>
      <c r="H159" s="146">
        <v>8660000</v>
      </c>
      <c r="I159" s="742">
        <v>0</v>
      </c>
    </row>
    <row r="160" spans="3:9">
      <c r="C160" s="738" t="s">
        <v>2769</v>
      </c>
      <c r="D160" s="755"/>
      <c r="E160" s="735"/>
      <c r="F160" s="735"/>
      <c r="G160" s="735"/>
      <c r="H160" s="764">
        <v>8660000</v>
      </c>
      <c r="I160" s="742">
        <v>0</v>
      </c>
    </row>
    <row r="161" spans="3:9" ht="28">
      <c r="C161" s="738"/>
      <c r="D161" s="740">
        <v>3111401</v>
      </c>
      <c r="E161" s="741" t="s">
        <v>562</v>
      </c>
      <c r="F161" s="773" t="s">
        <v>2878</v>
      </c>
      <c r="G161" s="773" t="s">
        <v>328</v>
      </c>
      <c r="H161" s="146">
        <v>34300000</v>
      </c>
      <c r="I161" s="742">
        <v>4649431.05</v>
      </c>
    </row>
    <row r="162" spans="3:9">
      <c r="C162" s="738" t="s">
        <v>2769</v>
      </c>
      <c r="D162" s="740"/>
      <c r="E162" s="741"/>
      <c r="F162" s="741"/>
      <c r="G162" s="741"/>
      <c r="H162" s="143">
        <v>34300000</v>
      </c>
      <c r="I162" s="143">
        <v>4649431.05</v>
      </c>
    </row>
    <row r="163" spans="3:9" ht="17">
      <c r="C163" s="738" t="s">
        <v>42</v>
      </c>
      <c r="D163" s="740"/>
      <c r="E163" s="741"/>
      <c r="F163" s="741"/>
      <c r="G163" s="741"/>
      <c r="H163" s="756">
        <v>74900000</v>
      </c>
      <c r="I163" s="756">
        <v>4649431.05</v>
      </c>
    </row>
    <row r="164" spans="3:9">
      <c r="C164" s="738" t="s">
        <v>2825</v>
      </c>
      <c r="D164" s="738"/>
      <c r="E164" s="735"/>
      <c r="F164" s="735"/>
      <c r="G164" s="735"/>
      <c r="H164" s="569"/>
      <c r="I164" s="742">
        <v>0</v>
      </c>
    </row>
    <row r="165" spans="3:9">
      <c r="C165" s="738" t="s">
        <v>2826</v>
      </c>
      <c r="D165" s="739"/>
      <c r="E165" s="735"/>
      <c r="F165" s="735"/>
      <c r="G165" s="735"/>
      <c r="H165" s="569"/>
      <c r="I165" s="742">
        <v>0</v>
      </c>
    </row>
    <row r="166" spans="3:9" ht="56">
      <c r="C166" s="735" t="s">
        <v>553</v>
      </c>
      <c r="D166" s="740">
        <v>3110501</v>
      </c>
      <c r="E166" s="741" t="s">
        <v>554</v>
      </c>
      <c r="F166" s="773" t="s">
        <v>2881</v>
      </c>
      <c r="G166" s="773" t="s">
        <v>325</v>
      </c>
      <c r="H166" s="146">
        <v>117377574</v>
      </c>
      <c r="I166" s="742">
        <v>7576811.5500000007</v>
      </c>
    </row>
    <row r="167" spans="3:9" ht="28">
      <c r="C167" s="735"/>
      <c r="D167" s="740">
        <v>3110501</v>
      </c>
      <c r="E167" s="741" t="s">
        <v>1084</v>
      </c>
      <c r="F167" s="741"/>
      <c r="G167" s="741"/>
      <c r="H167" s="146"/>
      <c r="I167" s="742">
        <v>0</v>
      </c>
    </row>
    <row r="168" spans="3:9" ht="28">
      <c r="C168" s="735"/>
      <c r="D168" s="740">
        <v>3110599</v>
      </c>
      <c r="E168" s="741" t="s">
        <v>563</v>
      </c>
      <c r="F168" s="741"/>
      <c r="G168" s="741"/>
      <c r="H168" s="146">
        <v>11000000</v>
      </c>
      <c r="I168" s="742">
        <v>0</v>
      </c>
    </row>
    <row r="169" spans="3:9" s="570" customFormat="1">
      <c r="C169" s="735"/>
      <c r="D169" s="740">
        <v>2640302</v>
      </c>
      <c r="E169" s="741" t="s">
        <v>579</v>
      </c>
      <c r="F169" s="741"/>
      <c r="G169" s="741"/>
      <c r="H169" s="146"/>
      <c r="I169" s="742">
        <v>0</v>
      </c>
    </row>
    <row r="170" spans="3:9" ht="28">
      <c r="C170" s="735"/>
      <c r="D170" s="740">
        <v>2220207</v>
      </c>
      <c r="E170" s="741" t="s">
        <v>639</v>
      </c>
      <c r="F170" s="773" t="s">
        <v>635</v>
      </c>
      <c r="G170" s="773" t="s">
        <v>325</v>
      </c>
      <c r="H170" s="146">
        <v>78259610.400000006</v>
      </c>
      <c r="I170" s="742">
        <v>4279791.75</v>
      </c>
    </row>
    <row r="171" spans="3:9" ht="56">
      <c r="C171" s="735"/>
      <c r="D171" s="740">
        <v>3110401</v>
      </c>
      <c r="E171" s="741" t="s">
        <v>555</v>
      </c>
      <c r="F171" s="773" t="s">
        <v>2881</v>
      </c>
      <c r="G171" s="773" t="s">
        <v>325</v>
      </c>
      <c r="H171" s="146">
        <v>228000000</v>
      </c>
      <c r="I171" s="742">
        <v>7584794.6500000004</v>
      </c>
    </row>
    <row r="172" spans="3:9" ht="42">
      <c r="C172" s="735" t="s">
        <v>553</v>
      </c>
      <c r="D172" s="740">
        <v>2220207</v>
      </c>
      <c r="E172" s="741" t="s">
        <v>640</v>
      </c>
      <c r="F172" s="741"/>
      <c r="G172" s="741"/>
      <c r="H172" s="146">
        <v>100000000</v>
      </c>
      <c r="I172" s="742">
        <v>0</v>
      </c>
    </row>
    <row r="173" spans="3:9" ht="42">
      <c r="C173" s="765"/>
      <c r="D173" s="740">
        <v>2220201</v>
      </c>
      <c r="E173" s="741" t="s">
        <v>641</v>
      </c>
      <c r="F173" s="741"/>
      <c r="G173" s="741"/>
      <c r="H173" s="146">
        <v>22484000</v>
      </c>
      <c r="I173" s="742">
        <v>0</v>
      </c>
    </row>
    <row r="174" spans="3:9" ht="28">
      <c r="C174" s="765"/>
      <c r="D174" s="740">
        <v>3111120</v>
      </c>
      <c r="E174" s="741" t="s">
        <v>2827</v>
      </c>
      <c r="F174" s="741"/>
      <c r="G174" s="741"/>
      <c r="H174" s="146"/>
      <c r="I174" s="742">
        <v>0</v>
      </c>
    </row>
    <row r="175" spans="3:9" ht="42">
      <c r="C175" s="735"/>
      <c r="D175" s="740">
        <v>3110202</v>
      </c>
      <c r="E175" s="741" t="s">
        <v>2828</v>
      </c>
      <c r="F175" s="741"/>
      <c r="G175" s="741"/>
      <c r="H175" s="146"/>
      <c r="I175" s="742">
        <v>0</v>
      </c>
    </row>
    <row r="176" spans="3:9">
      <c r="C176" s="735"/>
      <c r="D176" s="740">
        <v>3110202</v>
      </c>
      <c r="E176" s="741" t="s">
        <v>2829</v>
      </c>
      <c r="F176" s="741"/>
      <c r="G176" s="741"/>
      <c r="H176" s="146"/>
      <c r="I176" s="742">
        <v>0</v>
      </c>
    </row>
    <row r="177" spans="3:9" ht="17">
      <c r="C177" s="735" t="s">
        <v>2769</v>
      </c>
      <c r="D177" s="740"/>
      <c r="E177" s="741"/>
      <c r="F177" s="741"/>
      <c r="G177" s="741"/>
      <c r="H177" s="756">
        <v>557121184.39999998</v>
      </c>
      <c r="I177" s="756">
        <v>19441397.950000003</v>
      </c>
    </row>
    <row r="178" spans="3:9" ht="42">
      <c r="C178" s="735" t="s">
        <v>642</v>
      </c>
      <c r="D178" s="740">
        <v>2220201</v>
      </c>
      <c r="E178" s="741" t="s">
        <v>641</v>
      </c>
      <c r="F178" s="741"/>
      <c r="G178" s="741"/>
      <c r="H178" s="146">
        <v>9900000</v>
      </c>
      <c r="I178" s="742">
        <v>0</v>
      </c>
    </row>
    <row r="179" spans="3:9" s="570" customFormat="1" ht="28">
      <c r="C179" s="735"/>
      <c r="D179" s="740">
        <v>3110501</v>
      </c>
      <c r="E179" s="741" t="s">
        <v>2830</v>
      </c>
      <c r="F179" s="741"/>
      <c r="G179" s="741"/>
      <c r="H179" s="146"/>
      <c r="I179" s="742">
        <v>0</v>
      </c>
    </row>
    <row r="180" spans="3:9" ht="17">
      <c r="C180" s="735" t="s">
        <v>2769</v>
      </c>
      <c r="D180" s="755"/>
      <c r="E180" s="735"/>
      <c r="F180" s="735"/>
      <c r="G180" s="735"/>
      <c r="H180" s="756">
        <v>9900000</v>
      </c>
      <c r="I180" s="756">
        <v>0</v>
      </c>
    </row>
    <row r="181" spans="3:9" s="570" customFormat="1">
      <c r="C181" s="738" t="s">
        <v>2831</v>
      </c>
      <c r="D181" s="739"/>
      <c r="E181" s="735"/>
      <c r="F181" s="735"/>
      <c r="G181" s="735"/>
      <c r="H181" s="752"/>
      <c r="I181" s="742">
        <v>0</v>
      </c>
    </row>
    <row r="182" spans="3:9" ht="28">
      <c r="C182" s="735" t="s">
        <v>2832</v>
      </c>
      <c r="D182" s="740">
        <v>3110202</v>
      </c>
      <c r="E182" s="741" t="s">
        <v>2833</v>
      </c>
      <c r="F182" s="741"/>
      <c r="G182" s="741"/>
      <c r="H182" s="146"/>
      <c r="I182" s="742">
        <v>0</v>
      </c>
    </row>
    <row r="183" spans="3:9" ht="42">
      <c r="C183" s="735"/>
      <c r="D183" s="740">
        <v>3111011</v>
      </c>
      <c r="E183" s="741" t="s">
        <v>2834</v>
      </c>
      <c r="F183" s="741"/>
      <c r="G183" s="741"/>
      <c r="H183" s="146">
        <v>0</v>
      </c>
      <c r="I183" s="742">
        <v>0</v>
      </c>
    </row>
    <row r="184" spans="3:9" ht="56">
      <c r="C184" s="735" t="s">
        <v>643</v>
      </c>
      <c r="D184" s="740">
        <v>3111011</v>
      </c>
      <c r="E184" s="741" t="s">
        <v>644</v>
      </c>
      <c r="F184" s="741"/>
      <c r="G184" s="741"/>
      <c r="H184" s="146">
        <v>9350000</v>
      </c>
      <c r="I184" s="742">
        <v>0</v>
      </c>
    </row>
    <row r="185" spans="3:9" ht="42">
      <c r="C185" s="735"/>
      <c r="D185" s="740">
        <v>2210101</v>
      </c>
      <c r="E185" s="741" t="s">
        <v>645</v>
      </c>
      <c r="F185" s="741"/>
      <c r="G185" s="741"/>
      <c r="H185" s="146">
        <v>9350000</v>
      </c>
      <c r="I185" s="742">
        <v>0</v>
      </c>
    </row>
    <row r="186" spans="3:9" ht="28">
      <c r="C186" s="735" t="s">
        <v>2835</v>
      </c>
      <c r="D186" s="740">
        <v>3110401</v>
      </c>
      <c r="E186" s="741" t="s">
        <v>2836</v>
      </c>
      <c r="F186" s="741"/>
      <c r="G186" s="741"/>
      <c r="H186" s="146"/>
      <c r="I186" s="742">
        <v>0</v>
      </c>
    </row>
    <row r="187" spans="3:9" ht="17">
      <c r="C187" s="735" t="s">
        <v>2769</v>
      </c>
      <c r="D187" s="740"/>
      <c r="E187" s="741"/>
      <c r="F187" s="741"/>
      <c r="G187" s="741"/>
      <c r="H187" s="756">
        <v>18700000</v>
      </c>
      <c r="I187" s="756">
        <v>0</v>
      </c>
    </row>
    <row r="188" spans="3:9" ht="42">
      <c r="C188" s="735" t="s">
        <v>2837</v>
      </c>
      <c r="D188" s="735"/>
      <c r="E188" s="735"/>
      <c r="F188" s="735"/>
      <c r="G188" s="735"/>
      <c r="H188" s="146"/>
      <c r="I188" s="742">
        <v>0</v>
      </c>
    </row>
    <row r="189" spans="3:9" ht="42">
      <c r="C189" s="735" t="s">
        <v>599</v>
      </c>
      <c r="D189" s="740">
        <v>3110401</v>
      </c>
      <c r="E189" s="741" t="s">
        <v>1085</v>
      </c>
      <c r="F189" s="741"/>
      <c r="G189" s="741"/>
      <c r="H189" s="146">
        <v>5637345</v>
      </c>
      <c r="I189" s="742">
        <v>0</v>
      </c>
    </row>
    <row r="190" spans="3:9" ht="17">
      <c r="C190" s="735" t="s">
        <v>2769</v>
      </c>
      <c r="D190" s="755"/>
      <c r="E190" s="735"/>
      <c r="F190" s="735"/>
      <c r="G190" s="735"/>
      <c r="H190" s="751">
        <v>5637345</v>
      </c>
      <c r="I190" s="751">
        <v>0</v>
      </c>
    </row>
    <row r="191" spans="3:9" ht="28">
      <c r="C191" s="735"/>
      <c r="D191" s="740">
        <v>3111401</v>
      </c>
      <c r="E191" s="741" t="s">
        <v>562</v>
      </c>
      <c r="F191" s="773" t="s">
        <v>2878</v>
      </c>
      <c r="G191" s="773" t="s">
        <v>328</v>
      </c>
      <c r="H191" s="146">
        <v>107300000</v>
      </c>
      <c r="I191" s="742">
        <v>13652127.25</v>
      </c>
    </row>
    <row r="192" spans="3:9" s="744" customFormat="1">
      <c r="C192" s="745" t="s">
        <v>2769</v>
      </c>
      <c r="D192" s="754"/>
      <c r="E192" s="745"/>
      <c r="F192" s="745"/>
      <c r="G192" s="745"/>
      <c r="H192" s="749">
        <v>107300000</v>
      </c>
      <c r="I192" s="749">
        <v>13652127.25</v>
      </c>
    </row>
    <row r="193" spans="3:9" s="744" customFormat="1">
      <c r="C193" s="745" t="s">
        <v>42</v>
      </c>
      <c r="D193" s="754"/>
      <c r="E193" s="745"/>
      <c r="F193" s="745"/>
      <c r="G193" s="745"/>
      <c r="H193" s="749">
        <v>698658529.39999998</v>
      </c>
      <c r="I193" s="749">
        <v>33093525.200000003</v>
      </c>
    </row>
    <row r="194" spans="3:9">
      <c r="C194" s="738" t="s">
        <v>2838</v>
      </c>
      <c r="D194" s="738"/>
      <c r="E194" s="735"/>
      <c r="F194" s="735"/>
      <c r="G194" s="735"/>
      <c r="H194" s="569"/>
      <c r="I194" s="742">
        <v>0</v>
      </c>
    </row>
    <row r="195" spans="3:9">
      <c r="C195" s="738" t="s">
        <v>2839</v>
      </c>
      <c r="D195" s="739"/>
      <c r="E195" s="735"/>
      <c r="F195" s="735"/>
      <c r="G195" s="735"/>
      <c r="H195" s="569"/>
      <c r="I195" s="742">
        <v>0</v>
      </c>
    </row>
    <row r="196" spans="3:9">
      <c r="C196" s="735" t="s">
        <v>537</v>
      </c>
      <c r="D196" s="740">
        <v>3130101</v>
      </c>
      <c r="E196" s="741" t="s">
        <v>538</v>
      </c>
      <c r="F196" s="741"/>
      <c r="G196" s="741"/>
      <c r="H196" s="146">
        <v>5000000</v>
      </c>
      <c r="I196" s="742">
        <v>0</v>
      </c>
    </row>
    <row r="197" spans="3:9" ht="28">
      <c r="C197" s="735"/>
      <c r="D197" s="740">
        <v>3130101</v>
      </c>
      <c r="E197" s="741" t="s">
        <v>600</v>
      </c>
      <c r="F197" s="741"/>
      <c r="G197" s="741"/>
      <c r="H197" s="146">
        <v>500000</v>
      </c>
      <c r="I197" s="742">
        <v>0</v>
      </c>
    </row>
    <row r="198" spans="3:9" ht="17">
      <c r="C198" s="735" t="s">
        <v>2769</v>
      </c>
      <c r="D198" s="740"/>
      <c r="E198" s="741"/>
      <c r="F198" s="741"/>
      <c r="G198" s="741"/>
      <c r="H198" s="756">
        <v>5500000</v>
      </c>
      <c r="I198" s="756">
        <v>0</v>
      </c>
    </row>
    <row r="199" spans="3:9">
      <c r="C199" s="738" t="s">
        <v>2840</v>
      </c>
      <c r="D199" s="739"/>
      <c r="E199" s="735"/>
      <c r="F199" s="735"/>
      <c r="G199" s="735"/>
      <c r="H199" s="752"/>
      <c r="I199" s="742">
        <v>0</v>
      </c>
    </row>
    <row r="200" spans="3:9" ht="56">
      <c r="C200" s="735" t="s">
        <v>633</v>
      </c>
      <c r="D200" s="740">
        <v>2220204</v>
      </c>
      <c r="E200" s="741" t="s">
        <v>634</v>
      </c>
      <c r="F200" s="741"/>
      <c r="G200" s="741"/>
      <c r="H200" s="146">
        <v>0</v>
      </c>
      <c r="I200" s="742">
        <v>0</v>
      </c>
    </row>
    <row r="201" spans="3:9" ht="70">
      <c r="C201" s="735"/>
      <c r="D201" s="740">
        <v>3110299</v>
      </c>
      <c r="E201" s="741" t="s">
        <v>549</v>
      </c>
      <c r="F201" s="741"/>
      <c r="G201" s="741"/>
      <c r="H201" s="146">
        <v>50764500</v>
      </c>
      <c r="I201" s="742">
        <v>0</v>
      </c>
    </row>
    <row r="202" spans="3:9" ht="42">
      <c r="C202" s="735"/>
      <c r="D202" s="740">
        <v>3110399</v>
      </c>
      <c r="E202" s="741" t="s">
        <v>2841</v>
      </c>
      <c r="F202" s="741"/>
      <c r="G202" s="741"/>
      <c r="H202" s="146">
        <v>0</v>
      </c>
      <c r="I202" s="742">
        <v>0</v>
      </c>
    </row>
    <row r="203" spans="3:9" ht="84">
      <c r="C203" s="735"/>
      <c r="D203" s="740">
        <v>3110299</v>
      </c>
      <c r="E203" s="741" t="s">
        <v>2842</v>
      </c>
      <c r="F203" s="741"/>
      <c r="G203" s="741"/>
      <c r="H203" s="146">
        <v>0</v>
      </c>
      <c r="I203" s="742">
        <v>0</v>
      </c>
    </row>
    <row r="204" spans="3:9" ht="17">
      <c r="C204" s="735" t="s">
        <v>2769</v>
      </c>
      <c r="D204" s="755"/>
      <c r="E204" s="735"/>
      <c r="F204" s="735"/>
      <c r="G204" s="735"/>
      <c r="H204" s="751">
        <v>50764500</v>
      </c>
      <c r="I204" s="751">
        <v>0</v>
      </c>
    </row>
    <row r="205" spans="3:9">
      <c r="C205" s="738" t="s">
        <v>2843</v>
      </c>
      <c r="D205" s="739"/>
      <c r="E205" s="735"/>
      <c r="F205" s="735"/>
      <c r="G205" s="735"/>
      <c r="H205" s="569"/>
      <c r="I205" s="742">
        <v>0</v>
      </c>
    </row>
    <row r="206" spans="3:9" ht="42">
      <c r="C206" s="735" t="s">
        <v>2844</v>
      </c>
      <c r="D206" s="740">
        <v>3110599</v>
      </c>
      <c r="E206" s="741" t="s">
        <v>2845</v>
      </c>
      <c r="F206" s="741"/>
      <c r="G206" s="741"/>
      <c r="H206" s="146"/>
      <c r="I206" s="742">
        <v>0</v>
      </c>
    </row>
    <row r="207" spans="3:9" ht="28">
      <c r="C207" s="735"/>
      <c r="D207" s="740">
        <v>3110599</v>
      </c>
      <c r="E207" s="741" t="s">
        <v>1086</v>
      </c>
      <c r="F207" s="741"/>
      <c r="G207" s="741"/>
      <c r="H207" s="146">
        <v>25888662</v>
      </c>
      <c r="I207" s="742">
        <v>0</v>
      </c>
    </row>
    <row r="208" spans="3:9" ht="42">
      <c r="C208" s="735"/>
      <c r="D208" s="740">
        <v>3110599</v>
      </c>
      <c r="E208" s="741" t="s">
        <v>2846</v>
      </c>
      <c r="F208" s="741"/>
      <c r="G208" s="741"/>
      <c r="H208" s="146"/>
      <c r="I208" s="742">
        <v>0</v>
      </c>
    </row>
    <row r="209" spans="3:9" ht="84">
      <c r="C209" s="735"/>
      <c r="D209" s="740">
        <v>3111111</v>
      </c>
      <c r="E209" s="741" t="s">
        <v>2847</v>
      </c>
      <c r="F209" s="741"/>
      <c r="G209" s="741"/>
      <c r="H209" s="146"/>
      <c r="I209" s="742">
        <v>0</v>
      </c>
    </row>
    <row r="210" spans="3:9" s="570" customFormat="1" ht="28">
      <c r="C210" s="765"/>
      <c r="D210" s="740">
        <v>2211311</v>
      </c>
      <c r="E210" s="741" t="s">
        <v>564</v>
      </c>
      <c r="F210" s="741"/>
      <c r="G210" s="741"/>
      <c r="H210" s="146">
        <v>22912227</v>
      </c>
      <c r="I210" s="742">
        <v>0</v>
      </c>
    </row>
    <row r="211" spans="3:9" s="570" customFormat="1">
      <c r="C211" s="735"/>
      <c r="D211" s="740">
        <v>3111111</v>
      </c>
      <c r="E211" s="741" t="s">
        <v>2848</v>
      </c>
      <c r="F211" s="741"/>
      <c r="G211" s="741"/>
      <c r="H211" s="146"/>
      <c r="I211" s="742">
        <v>0</v>
      </c>
    </row>
    <row r="212" spans="3:9" ht="28">
      <c r="C212" s="735"/>
      <c r="D212" s="740">
        <v>3110502</v>
      </c>
      <c r="E212" s="741" t="s">
        <v>2849</v>
      </c>
      <c r="F212" s="741"/>
      <c r="G212" s="741"/>
      <c r="H212" s="146">
        <v>0</v>
      </c>
      <c r="I212" s="742">
        <v>0</v>
      </c>
    </row>
    <row r="213" spans="3:9" ht="42">
      <c r="C213" s="735"/>
      <c r="D213" s="740">
        <v>3110502</v>
      </c>
      <c r="E213" s="741" t="s">
        <v>2850</v>
      </c>
      <c r="F213" s="741"/>
      <c r="G213" s="741"/>
      <c r="H213" s="146"/>
      <c r="I213" s="742">
        <v>0</v>
      </c>
    </row>
    <row r="214" spans="3:9" ht="28">
      <c r="C214" s="735"/>
      <c r="D214" s="740">
        <v>3110504</v>
      </c>
      <c r="E214" s="741" t="s">
        <v>2851</v>
      </c>
      <c r="F214" s="741"/>
      <c r="G214" s="741"/>
      <c r="H214" s="146">
        <v>0</v>
      </c>
      <c r="I214" s="742">
        <v>0</v>
      </c>
    </row>
    <row r="215" spans="3:9" ht="28">
      <c r="C215" s="735"/>
      <c r="D215" s="740">
        <v>2211329</v>
      </c>
      <c r="E215" s="741" t="s">
        <v>1087</v>
      </c>
      <c r="F215" s="741"/>
      <c r="G215" s="741"/>
      <c r="H215" s="146">
        <v>1000000</v>
      </c>
      <c r="I215" s="742">
        <v>0</v>
      </c>
    </row>
    <row r="216" spans="3:9" ht="28">
      <c r="C216" s="735"/>
      <c r="D216" s="740">
        <v>2210101</v>
      </c>
      <c r="E216" s="741" t="s">
        <v>2852</v>
      </c>
      <c r="F216" s="741"/>
      <c r="G216" s="741"/>
      <c r="H216" s="146"/>
      <c r="I216" s="742">
        <v>0</v>
      </c>
    </row>
    <row r="217" spans="3:9" ht="17">
      <c r="C217" s="735"/>
      <c r="D217" s="755" t="s">
        <v>2769</v>
      </c>
      <c r="E217" s="741"/>
      <c r="F217" s="741"/>
      <c r="G217" s="741"/>
      <c r="H217" s="756">
        <v>49800889</v>
      </c>
      <c r="I217" s="756">
        <v>0</v>
      </c>
    </row>
    <row r="218" spans="3:9" ht="28">
      <c r="C218" s="735" t="s">
        <v>1088</v>
      </c>
      <c r="D218" s="740">
        <v>2640599</v>
      </c>
      <c r="E218" s="741" t="s">
        <v>582</v>
      </c>
      <c r="F218" s="741"/>
      <c r="G218" s="741"/>
      <c r="H218" s="146">
        <v>30000000</v>
      </c>
      <c r="I218" s="742">
        <v>0</v>
      </c>
    </row>
    <row r="219" spans="3:9" ht="28">
      <c r="C219" s="735" t="s">
        <v>1089</v>
      </c>
      <c r="D219" s="740">
        <v>2640599</v>
      </c>
      <c r="E219" s="741" t="s">
        <v>582</v>
      </c>
      <c r="F219" s="741"/>
      <c r="G219" s="741"/>
      <c r="H219" s="146">
        <v>42088327</v>
      </c>
      <c r="I219" s="742">
        <v>0</v>
      </c>
    </row>
    <row r="220" spans="3:9">
      <c r="C220" s="735"/>
      <c r="D220" s="740">
        <v>3111111</v>
      </c>
      <c r="E220" s="741" t="s">
        <v>2853</v>
      </c>
      <c r="F220" s="741"/>
      <c r="G220" s="741"/>
      <c r="H220" s="146">
        <v>0</v>
      </c>
      <c r="I220" s="742">
        <v>0</v>
      </c>
    </row>
    <row r="221" spans="3:9" ht="28">
      <c r="C221" s="735"/>
      <c r="D221" s="740">
        <v>3110502</v>
      </c>
      <c r="E221" s="741" t="s">
        <v>2854</v>
      </c>
      <c r="F221" s="741"/>
      <c r="G221" s="741"/>
      <c r="H221" s="146">
        <v>0</v>
      </c>
      <c r="I221" s="742">
        <v>0</v>
      </c>
    </row>
    <row r="222" spans="3:9" ht="17">
      <c r="C222" s="735" t="s">
        <v>2769</v>
      </c>
      <c r="D222" s="755"/>
      <c r="E222" s="735"/>
      <c r="F222" s="735"/>
      <c r="G222" s="735"/>
      <c r="H222" s="756">
        <v>72088327</v>
      </c>
      <c r="I222" s="756">
        <v>0</v>
      </c>
    </row>
    <row r="223" spans="3:9" ht="28">
      <c r="C223" s="735"/>
      <c r="D223" s="740">
        <v>3111401</v>
      </c>
      <c r="E223" s="741" t="s">
        <v>562</v>
      </c>
      <c r="F223" s="741"/>
      <c r="G223" s="741"/>
      <c r="H223" s="146">
        <v>9050000</v>
      </c>
      <c r="I223" s="742">
        <v>0</v>
      </c>
    </row>
    <row r="224" spans="3:9">
      <c r="C224" s="735" t="s">
        <v>2769</v>
      </c>
      <c r="D224" s="740"/>
      <c r="E224" s="741"/>
      <c r="F224" s="741"/>
      <c r="G224" s="741"/>
      <c r="H224" s="143">
        <v>9050000</v>
      </c>
      <c r="I224" s="742">
        <v>0</v>
      </c>
    </row>
    <row r="225" spans="3:9" ht="17">
      <c r="C225" s="735" t="s">
        <v>42</v>
      </c>
      <c r="D225" s="740"/>
      <c r="E225" s="741"/>
      <c r="F225" s="741"/>
      <c r="G225" s="741"/>
      <c r="H225" s="756">
        <v>187203716</v>
      </c>
      <c r="I225" s="756">
        <v>0</v>
      </c>
    </row>
    <row r="226" spans="3:9">
      <c r="C226" s="738" t="s">
        <v>2855</v>
      </c>
      <c r="D226" s="738"/>
      <c r="E226" s="738"/>
      <c r="F226" s="738"/>
      <c r="G226" s="738"/>
      <c r="H226" s="738"/>
      <c r="I226" s="742">
        <v>0</v>
      </c>
    </row>
    <row r="227" spans="3:9" ht="70">
      <c r="C227" s="735" t="s">
        <v>646</v>
      </c>
      <c r="D227" s="740">
        <v>2220206</v>
      </c>
      <c r="E227" s="741" t="s">
        <v>1090</v>
      </c>
      <c r="F227" s="741"/>
      <c r="G227" s="741"/>
      <c r="H227" s="146">
        <v>25800000</v>
      </c>
      <c r="I227" s="742">
        <v>0</v>
      </c>
    </row>
    <row r="228" spans="3:9">
      <c r="C228" s="735"/>
      <c r="D228" s="740">
        <v>2640302</v>
      </c>
      <c r="E228" s="741" t="s">
        <v>579</v>
      </c>
      <c r="F228" s="741"/>
      <c r="G228" s="741"/>
      <c r="H228" s="146"/>
      <c r="I228" s="742">
        <v>0</v>
      </c>
    </row>
    <row r="229" spans="3:9" ht="70">
      <c r="C229" s="735"/>
      <c r="D229" s="740">
        <v>2220206</v>
      </c>
      <c r="E229" s="741" t="s">
        <v>647</v>
      </c>
      <c r="F229" s="773" t="s">
        <v>635</v>
      </c>
      <c r="G229" s="773" t="s">
        <v>325</v>
      </c>
      <c r="H229" s="146">
        <v>31500000</v>
      </c>
      <c r="I229" s="742">
        <v>2908965.5</v>
      </c>
    </row>
    <row r="230" spans="3:9" ht="28">
      <c r="C230" s="735"/>
      <c r="D230" s="740">
        <v>2220206</v>
      </c>
      <c r="E230" s="741" t="s">
        <v>2856</v>
      </c>
      <c r="F230" s="741"/>
      <c r="G230" s="741"/>
      <c r="H230" s="146"/>
      <c r="I230" s="742">
        <v>0</v>
      </c>
    </row>
    <row r="231" spans="3:9" ht="28">
      <c r="C231" s="735"/>
      <c r="D231" s="740">
        <v>2220206</v>
      </c>
      <c r="E231" s="741" t="s">
        <v>1091</v>
      </c>
      <c r="F231" s="741"/>
      <c r="G231" s="741"/>
      <c r="H231" s="146">
        <v>2000000</v>
      </c>
      <c r="I231" s="742">
        <v>0</v>
      </c>
    </row>
    <row r="232" spans="3:9">
      <c r="C232" s="735"/>
      <c r="D232" s="740">
        <v>2220206</v>
      </c>
      <c r="E232" s="741" t="s">
        <v>1092</v>
      </c>
      <c r="F232" s="741"/>
      <c r="G232" s="741"/>
      <c r="H232" s="146">
        <v>4000000</v>
      </c>
      <c r="I232" s="742">
        <v>0</v>
      </c>
    </row>
    <row r="233" spans="3:9" ht="42">
      <c r="C233" s="735"/>
      <c r="D233" s="740">
        <v>2220206</v>
      </c>
      <c r="E233" s="741" t="s">
        <v>1093</v>
      </c>
      <c r="F233" s="741"/>
      <c r="G233" s="741"/>
      <c r="H233" s="146">
        <v>12052103</v>
      </c>
      <c r="I233" s="742">
        <v>0</v>
      </c>
    </row>
    <row r="234" spans="3:9" ht="56">
      <c r="C234" s="735"/>
      <c r="D234" s="740">
        <v>2220206</v>
      </c>
      <c r="E234" s="741" t="s">
        <v>2857</v>
      </c>
      <c r="F234" s="741"/>
      <c r="G234" s="741"/>
      <c r="H234" s="146">
        <v>0</v>
      </c>
      <c r="I234" s="742">
        <v>0</v>
      </c>
    </row>
    <row r="235" spans="3:9" ht="84">
      <c r="C235" s="735"/>
      <c r="D235" s="740">
        <v>2220206</v>
      </c>
      <c r="E235" s="741" t="s">
        <v>2858</v>
      </c>
      <c r="F235" s="741"/>
      <c r="G235" s="741"/>
      <c r="H235" s="146">
        <v>0</v>
      </c>
      <c r="I235" s="742">
        <v>0</v>
      </c>
    </row>
    <row r="236" spans="3:9" ht="28">
      <c r="C236" s="735"/>
      <c r="D236" s="740">
        <v>2220206</v>
      </c>
      <c r="E236" s="741" t="s">
        <v>2859</v>
      </c>
      <c r="F236" s="741"/>
      <c r="G236" s="741"/>
      <c r="H236" s="146"/>
      <c r="I236" s="742">
        <v>0</v>
      </c>
    </row>
    <row r="237" spans="3:9" ht="42">
      <c r="C237" s="743"/>
      <c r="D237" s="740">
        <v>2220206</v>
      </c>
      <c r="E237" s="741" t="s">
        <v>2860</v>
      </c>
      <c r="F237" s="741"/>
      <c r="G237" s="741"/>
      <c r="H237" s="146"/>
      <c r="I237" s="742">
        <v>0</v>
      </c>
    </row>
    <row r="238" spans="3:9" ht="56">
      <c r="C238" s="743"/>
      <c r="D238" s="740">
        <v>3111111</v>
      </c>
      <c r="E238" s="741" t="s">
        <v>614</v>
      </c>
      <c r="F238" s="741"/>
      <c r="G238" s="741"/>
      <c r="H238" s="146">
        <v>4500000</v>
      </c>
      <c r="I238" s="742">
        <v>0</v>
      </c>
    </row>
    <row r="239" spans="3:9" ht="17">
      <c r="C239" s="735" t="s">
        <v>2769</v>
      </c>
      <c r="D239" s="755"/>
      <c r="E239" s="735"/>
      <c r="F239" s="735"/>
      <c r="G239" s="735"/>
      <c r="H239" s="756">
        <v>79852103</v>
      </c>
      <c r="I239" s="756">
        <v>2908965.5</v>
      </c>
    </row>
    <row r="240" spans="3:9">
      <c r="C240" s="738" t="s">
        <v>2861</v>
      </c>
      <c r="D240" s="739"/>
      <c r="E240" s="735"/>
      <c r="F240" s="735"/>
      <c r="G240" s="735"/>
      <c r="H240" s="569"/>
      <c r="I240" s="742">
        <v>0</v>
      </c>
    </row>
    <row r="241" spans="3:9" ht="56">
      <c r="C241" s="735" t="s">
        <v>648</v>
      </c>
      <c r="D241" s="740">
        <v>3110502</v>
      </c>
      <c r="E241" s="741" t="s">
        <v>649</v>
      </c>
      <c r="F241" s="741"/>
      <c r="G241" s="741"/>
      <c r="H241" s="569"/>
      <c r="I241" s="742">
        <v>0</v>
      </c>
    </row>
    <row r="242" spans="3:9" ht="56">
      <c r="C242" s="735"/>
      <c r="D242" s="740">
        <v>3110502</v>
      </c>
      <c r="E242" s="741" t="s">
        <v>1094</v>
      </c>
      <c r="F242" s="741"/>
      <c r="G242" s="741"/>
      <c r="H242" s="146">
        <v>5250000</v>
      </c>
      <c r="I242" s="742">
        <v>0</v>
      </c>
    </row>
    <row r="243" spans="3:9" s="570" customFormat="1" ht="42">
      <c r="C243" s="735"/>
      <c r="D243" s="740">
        <v>3110502</v>
      </c>
      <c r="E243" s="741" t="s">
        <v>1095</v>
      </c>
      <c r="F243" s="741"/>
      <c r="G243" s="741"/>
      <c r="H243" s="146">
        <v>3000000</v>
      </c>
      <c r="I243" s="742">
        <v>0</v>
      </c>
    </row>
    <row r="244" spans="3:9" ht="42">
      <c r="C244" s="735"/>
      <c r="D244" s="740">
        <v>2211329</v>
      </c>
      <c r="E244" s="741" t="s">
        <v>601</v>
      </c>
      <c r="F244" s="741"/>
      <c r="G244" s="741"/>
      <c r="H244" s="146">
        <v>4000000</v>
      </c>
      <c r="I244" s="742">
        <v>0</v>
      </c>
    </row>
    <row r="245" spans="3:9" ht="56">
      <c r="C245" s="750" t="s">
        <v>2862</v>
      </c>
      <c r="D245" s="740">
        <v>2640599</v>
      </c>
      <c r="E245" s="766" t="s">
        <v>2863</v>
      </c>
      <c r="F245" s="766"/>
      <c r="G245" s="766"/>
      <c r="H245" s="146"/>
      <c r="I245" s="742">
        <v>0</v>
      </c>
    </row>
    <row r="246" spans="3:9" ht="42">
      <c r="C246" s="750"/>
      <c r="D246" s="740">
        <v>2640599</v>
      </c>
      <c r="E246" s="766" t="s">
        <v>1096</v>
      </c>
      <c r="F246" s="774" t="s">
        <v>2879</v>
      </c>
      <c r="G246" s="775" t="s">
        <v>323</v>
      </c>
      <c r="H246" s="146">
        <v>55000000</v>
      </c>
      <c r="I246" s="742">
        <v>14551951.449999999</v>
      </c>
    </row>
    <row r="247" spans="3:9" ht="17">
      <c r="C247" s="735" t="s">
        <v>2769</v>
      </c>
      <c r="D247" s="755"/>
      <c r="E247" s="735"/>
      <c r="F247" s="735"/>
      <c r="G247" s="735"/>
      <c r="H247" s="756">
        <v>67250000</v>
      </c>
      <c r="I247" s="756">
        <v>14551951.449999999</v>
      </c>
    </row>
    <row r="248" spans="3:9">
      <c r="C248" s="738" t="s">
        <v>2864</v>
      </c>
      <c r="D248" s="739"/>
      <c r="E248" s="735"/>
      <c r="F248" s="735"/>
      <c r="G248" s="735"/>
      <c r="H248" s="146"/>
      <c r="I248" s="742">
        <v>0</v>
      </c>
    </row>
    <row r="249" spans="3:9" s="767" customFormat="1" ht="42">
      <c r="C249" s="735" t="s">
        <v>650</v>
      </c>
      <c r="D249" s="740">
        <v>3110504</v>
      </c>
      <c r="E249" s="741" t="s">
        <v>1097</v>
      </c>
      <c r="F249" s="773" t="s">
        <v>635</v>
      </c>
      <c r="G249" s="773" t="s">
        <v>325</v>
      </c>
      <c r="H249" s="146">
        <v>11000000</v>
      </c>
      <c r="I249" s="742">
        <v>3691720</v>
      </c>
    </row>
    <row r="250" spans="3:9" s="767" customFormat="1" ht="17">
      <c r="C250" s="735" t="s">
        <v>2769</v>
      </c>
      <c r="D250" s="740"/>
      <c r="E250" s="741"/>
      <c r="F250" s="741"/>
      <c r="G250" s="741"/>
      <c r="H250" s="756">
        <v>11000000</v>
      </c>
      <c r="I250" s="756">
        <v>3691720</v>
      </c>
    </row>
    <row r="251" spans="3:9" s="767" customFormat="1">
      <c r="C251" s="738" t="s">
        <v>2865</v>
      </c>
      <c r="D251" s="739"/>
      <c r="E251" s="735"/>
      <c r="F251" s="735"/>
      <c r="G251" s="735"/>
      <c r="H251" s="752"/>
      <c r="I251" s="742">
        <v>0</v>
      </c>
    </row>
    <row r="252" spans="3:9" s="767" customFormat="1" ht="42">
      <c r="C252" s="735" t="s">
        <v>651</v>
      </c>
      <c r="D252" s="740">
        <v>3111304</v>
      </c>
      <c r="E252" s="741" t="s">
        <v>1098</v>
      </c>
      <c r="F252" s="741"/>
      <c r="G252" s="741"/>
      <c r="H252" s="146">
        <v>5187603</v>
      </c>
      <c r="I252" s="742">
        <v>0</v>
      </c>
    </row>
    <row r="253" spans="3:9" s="767" customFormat="1" ht="56">
      <c r="C253" s="735"/>
      <c r="D253" s="740">
        <v>3111305</v>
      </c>
      <c r="E253" s="741" t="s">
        <v>2866</v>
      </c>
      <c r="F253" s="741"/>
      <c r="G253" s="741"/>
      <c r="H253" s="146">
        <v>0</v>
      </c>
      <c r="I253" s="742">
        <v>0</v>
      </c>
    </row>
    <row r="254" spans="3:9" s="767" customFormat="1" ht="28">
      <c r="C254" s="735"/>
      <c r="D254" s="740">
        <v>3111305</v>
      </c>
      <c r="E254" s="741" t="s">
        <v>2867</v>
      </c>
      <c r="F254" s="741"/>
      <c r="G254" s="741"/>
      <c r="H254" s="146">
        <v>0</v>
      </c>
      <c r="I254" s="742">
        <v>0</v>
      </c>
    </row>
    <row r="255" spans="3:9" s="767" customFormat="1">
      <c r="C255" s="735"/>
      <c r="D255" s="740">
        <v>3111305</v>
      </c>
      <c r="E255" s="741" t="s">
        <v>2868</v>
      </c>
      <c r="F255" s="741"/>
      <c r="G255" s="741"/>
      <c r="H255" s="146">
        <v>0</v>
      </c>
      <c r="I255" s="742">
        <v>0</v>
      </c>
    </row>
    <row r="256" spans="3:9" s="767" customFormat="1" ht="17">
      <c r="C256" s="735" t="s">
        <v>2769</v>
      </c>
      <c r="D256" s="755"/>
      <c r="E256" s="735"/>
      <c r="F256" s="735"/>
      <c r="G256" s="735"/>
      <c r="H256" s="751">
        <v>5187603</v>
      </c>
      <c r="I256" s="751">
        <v>0</v>
      </c>
    </row>
    <row r="257" spans="3:9" s="767" customFormat="1" ht="28">
      <c r="C257" s="735"/>
      <c r="D257" s="740">
        <v>311401</v>
      </c>
      <c r="E257" s="741" t="s">
        <v>562</v>
      </c>
      <c r="F257" s="773" t="s">
        <v>2878</v>
      </c>
      <c r="G257" s="773" t="s">
        <v>328</v>
      </c>
      <c r="H257" s="146">
        <v>70200000</v>
      </c>
      <c r="I257" s="742">
        <v>24114494.899999999</v>
      </c>
    </row>
    <row r="258" spans="3:9" ht="17">
      <c r="C258" s="735" t="s">
        <v>2769</v>
      </c>
      <c r="D258" s="740"/>
      <c r="E258" s="741"/>
      <c r="F258" s="741"/>
      <c r="G258" s="741"/>
      <c r="H258" s="756">
        <v>70200000</v>
      </c>
      <c r="I258" s="742">
        <v>24114494.899999999</v>
      </c>
    </row>
    <row r="259" spans="3:9" ht="17">
      <c r="C259" s="735" t="s">
        <v>42</v>
      </c>
      <c r="D259" s="755"/>
      <c r="E259" s="735"/>
      <c r="F259" s="735"/>
      <c r="G259" s="735"/>
      <c r="H259" s="756">
        <v>233489706</v>
      </c>
      <c r="I259" s="742">
        <v>45267131.850000001</v>
      </c>
    </row>
    <row r="260" spans="3:9">
      <c r="C260" s="738" t="s">
        <v>2869</v>
      </c>
      <c r="D260" s="738"/>
      <c r="E260" s="735"/>
      <c r="F260" s="735"/>
      <c r="G260" s="735"/>
      <c r="H260" s="569"/>
      <c r="I260" s="742">
        <v>0</v>
      </c>
    </row>
    <row r="261" spans="3:9">
      <c r="C261" s="738" t="s">
        <v>2870</v>
      </c>
      <c r="D261" s="739"/>
      <c r="E261" s="735"/>
      <c r="F261" s="735"/>
      <c r="G261" s="735"/>
      <c r="H261" s="569"/>
      <c r="I261" s="742">
        <v>0</v>
      </c>
    </row>
    <row r="262" spans="3:9" ht="98">
      <c r="C262" s="743" t="s">
        <v>550</v>
      </c>
      <c r="D262" s="740">
        <v>3110299</v>
      </c>
      <c r="E262" s="768" t="s">
        <v>1099</v>
      </c>
      <c r="F262" s="773" t="s">
        <v>2882</v>
      </c>
      <c r="G262" s="773" t="s">
        <v>325</v>
      </c>
      <c r="H262" s="146">
        <v>99488069</v>
      </c>
      <c r="I262" s="742">
        <v>1815011.45</v>
      </c>
    </row>
    <row r="263" spans="3:9" ht="42">
      <c r="C263" s="735"/>
      <c r="D263" s="740">
        <v>3110299</v>
      </c>
      <c r="E263" s="741" t="s">
        <v>1100</v>
      </c>
      <c r="F263" s="773" t="s">
        <v>2882</v>
      </c>
      <c r="G263" s="773" t="s">
        <v>325</v>
      </c>
      <c r="H263" s="146">
        <v>30000000</v>
      </c>
      <c r="I263" s="742">
        <v>23847776.399999999</v>
      </c>
    </row>
    <row r="264" spans="3:9">
      <c r="C264" s="735"/>
      <c r="D264" s="740">
        <v>2640302</v>
      </c>
      <c r="E264" s="741" t="s">
        <v>579</v>
      </c>
      <c r="F264" s="741"/>
      <c r="G264" s="741"/>
      <c r="H264" s="146"/>
      <c r="I264" s="742">
        <v>0</v>
      </c>
    </row>
    <row r="265" spans="3:9" s="570" customFormat="1" ht="84">
      <c r="C265" s="735" t="s">
        <v>624</v>
      </c>
      <c r="D265" s="740">
        <v>3111101</v>
      </c>
      <c r="E265" s="741" t="s">
        <v>1101</v>
      </c>
      <c r="F265" s="741"/>
      <c r="G265" s="741"/>
      <c r="H265" s="146">
        <v>61500000</v>
      </c>
      <c r="I265" s="742">
        <v>0</v>
      </c>
    </row>
    <row r="266" spans="3:9" ht="56">
      <c r="C266" s="302"/>
      <c r="D266" s="740">
        <v>3111101</v>
      </c>
      <c r="E266" s="741" t="s">
        <v>1102</v>
      </c>
      <c r="F266" s="741"/>
      <c r="G266" s="741"/>
      <c r="H266" s="146">
        <v>10000000</v>
      </c>
      <c r="I266" s="742">
        <v>0</v>
      </c>
    </row>
    <row r="267" spans="3:9" ht="56">
      <c r="C267" s="302"/>
      <c r="D267" s="740">
        <v>3111101</v>
      </c>
      <c r="E267" s="741" t="s">
        <v>625</v>
      </c>
      <c r="F267" s="741"/>
      <c r="G267" s="741"/>
      <c r="H267" s="146">
        <v>30000000</v>
      </c>
      <c r="I267" s="742">
        <v>0</v>
      </c>
    </row>
    <row r="268" spans="3:9" ht="42">
      <c r="C268" s="302"/>
      <c r="D268" s="740">
        <v>3111101</v>
      </c>
      <c r="E268" s="741" t="s">
        <v>1103</v>
      </c>
      <c r="F268" s="741"/>
      <c r="G268" s="741"/>
      <c r="H268" s="146"/>
      <c r="I268" s="742">
        <v>0</v>
      </c>
    </row>
    <row r="269" spans="3:9" s="570" customFormat="1" ht="56">
      <c r="C269" s="302" t="s">
        <v>1104</v>
      </c>
      <c r="D269" s="740">
        <v>3111101</v>
      </c>
      <c r="E269" s="741" t="s">
        <v>1105</v>
      </c>
      <c r="F269" s="741"/>
      <c r="G269" s="741"/>
      <c r="H269" s="146">
        <v>5000000</v>
      </c>
      <c r="I269" s="742">
        <v>0</v>
      </c>
    </row>
    <row r="270" spans="3:9" s="744" customFormat="1">
      <c r="C270" s="759" t="s">
        <v>2769</v>
      </c>
      <c r="D270" s="769"/>
      <c r="E270" s="745"/>
      <c r="F270" s="745"/>
      <c r="G270" s="745"/>
      <c r="H270" s="749">
        <v>235988069</v>
      </c>
      <c r="I270" s="749">
        <v>25662787.849999998</v>
      </c>
    </row>
    <row r="271" spans="3:9">
      <c r="C271" s="738" t="s">
        <v>2871</v>
      </c>
      <c r="D271" s="739"/>
      <c r="E271" s="735"/>
      <c r="F271" s="735"/>
      <c r="G271" s="735"/>
      <c r="H271" s="569"/>
      <c r="I271" s="742">
        <v>0</v>
      </c>
    </row>
    <row r="272" spans="3:9" ht="84">
      <c r="C272" s="743" t="s">
        <v>550</v>
      </c>
      <c r="D272" s="740">
        <v>3110299</v>
      </c>
      <c r="E272" s="741" t="s">
        <v>1106</v>
      </c>
      <c r="F272" s="741"/>
      <c r="G272" s="741"/>
      <c r="H272" s="146">
        <v>62500000</v>
      </c>
      <c r="I272" s="742">
        <v>0</v>
      </c>
    </row>
    <row r="273" spans="3:9" ht="56">
      <c r="C273" s="735" t="s">
        <v>626</v>
      </c>
      <c r="D273" s="740">
        <v>3111101</v>
      </c>
      <c r="E273" s="741" t="s">
        <v>1107</v>
      </c>
      <c r="F273" s="741"/>
      <c r="G273" s="741"/>
      <c r="H273" s="146">
        <v>10000000</v>
      </c>
      <c r="I273" s="742">
        <v>0</v>
      </c>
    </row>
    <row r="274" spans="3:9" ht="28">
      <c r="C274" s="302" t="s">
        <v>1108</v>
      </c>
      <c r="D274" s="740">
        <v>2211328</v>
      </c>
      <c r="E274" s="312" t="s">
        <v>602</v>
      </c>
      <c r="F274" s="312"/>
      <c r="G274" s="312"/>
      <c r="H274" s="146">
        <v>3000000</v>
      </c>
      <c r="I274" s="742">
        <v>0</v>
      </c>
    </row>
    <row r="275" spans="3:9" ht="28">
      <c r="C275" s="735" t="s">
        <v>1109</v>
      </c>
      <c r="D275" s="740">
        <v>2210504</v>
      </c>
      <c r="E275" s="312" t="s">
        <v>603</v>
      </c>
      <c r="F275" s="312"/>
      <c r="G275" s="312"/>
      <c r="H275" s="146">
        <v>4000000</v>
      </c>
      <c r="I275" s="742">
        <v>0</v>
      </c>
    </row>
    <row r="276" spans="3:9" s="570" customFormat="1" ht="56">
      <c r="C276" s="735" t="s">
        <v>1110</v>
      </c>
      <c r="D276" s="740">
        <v>3111101</v>
      </c>
      <c r="E276" s="312" t="s">
        <v>1111</v>
      </c>
      <c r="F276" s="312"/>
      <c r="G276" s="312"/>
      <c r="H276" s="146">
        <v>1000000</v>
      </c>
      <c r="I276" s="742">
        <v>0</v>
      </c>
    </row>
    <row r="277" spans="3:9" ht="42">
      <c r="C277" s="735" t="s">
        <v>2872</v>
      </c>
      <c r="D277" s="740">
        <v>3111101</v>
      </c>
      <c r="E277" s="741" t="s">
        <v>2873</v>
      </c>
      <c r="F277" s="741"/>
      <c r="G277" s="741"/>
      <c r="H277" s="146"/>
      <c r="I277" s="742">
        <v>0</v>
      </c>
    </row>
    <row r="278" spans="3:9" s="570" customFormat="1" ht="56">
      <c r="C278" s="312"/>
      <c r="D278" s="740">
        <v>2640599</v>
      </c>
      <c r="E278" s="741" t="s">
        <v>2874</v>
      </c>
      <c r="F278" s="741"/>
      <c r="G278" s="741"/>
      <c r="H278" s="146">
        <v>0</v>
      </c>
      <c r="I278" s="742">
        <v>0</v>
      </c>
    </row>
    <row r="279" spans="3:9">
      <c r="C279" s="312"/>
      <c r="D279" s="740">
        <v>2210504</v>
      </c>
      <c r="E279" s="312" t="s">
        <v>606</v>
      </c>
      <c r="F279" s="312"/>
      <c r="G279" s="312"/>
      <c r="H279" s="571">
        <v>5000000</v>
      </c>
      <c r="I279" s="742">
        <v>0</v>
      </c>
    </row>
    <row r="280" spans="3:9" ht="28">
      <c r="C280" s="312"/>
      <c r="D280" s="740">
        <v>2210504</v>
      </c>
      <c r="E280" s="312" t="s">
        <v>1112</v>
      </c>
      <c r="F280" s="312"/>
      <c r="G280" s="312"/>
      <c r="H280" s="571">
        <v>2000000</v>
      </c>
      <c r="I280" s="742">
        <v>0</v>
      </c>
    </row>
    <row r="281" spans="3:9" ht="28">
      <c r="C281" s="312"/>
      <c r="D281" s="740">
        <v>2210504</v>
      </c>
      <c r="E281" s="312" t="s">
        <v>1113</v>
      </c>
      <c r="F281" s="312"/>
      <c r="G281" s="312"/>
      <c r="H281" s="571">
        <v>1500000</v>
      </c>
      <c r="I281" s="742">
        <v>0</v>
      </c>
    </row>
    <row r="282" spans="3:9">
      <c r="C282" s="312"/>
      <c r="D282" s="740">
        <v>2210504</v>
      </c>
      <c r="E282" s="312" t="s">
        <v>604</v>
      </c>
      <c r="F282" s="312"/>
      <c r="G282" s="312"/>
      <c r="H282" s="571">
        <v>24000000</v>
      </c>
      <c r="I282" s="742">
        <v>0</v>
      </c>
    </row>
    <row r="283" spans="3:9">
      <c r="C283" s="312"/>
      <c r="D283" s="740">
        <v>2210504</v>
      </c>
      <c r="E283" s="312" t="s">
        <v>605</v>
      </c>
      <c r="F283" s="312"/>
      <c r="G283" s="312"/>
      <c r="H283" s="571">
        <v>3500000</v>
      </c>
      <c r="I283" s="742">
        <v>0</v>
      </c>
    </row>
    <row r="284" spans="3:9">
      <c r="C284" s="312"/>
      <c r="D284" s="753">
        <v>2210504</v>
      </c>
      <c r="E284" s="312" t="s">
        <v>1114</v>
      </c>
      <c r="F284" s="312"/>
      <c r="G284" s="312"/>
      <c r="H284" s="571">
        <v>2000000</v>
      </c>
      <c r="I284" s="742">
        <v>0</v>
      </c>
    </row>
    <row r="285" spans="3:9" ht="28">
      <c r="C285" s="770"/>
      <c r="D285" s="753">
        <v>2210504</v>
      </c>
      <c r="E285" s="312" t="s">
        <v>1115</v>
      </c>
      <c r="F285" s="312"/>
      <c r="G285" s="312"/>
      <c r="H285" s="571">
        <v>3000000</v>
      </c>
      <c r="I285" s="742">
        <v>0</v>
      </c>
    </row>
    <row r="286" spans="3:9">
      <c r="C286" s="770"/>
      <c r="D286" s="753">
        <v>2640599</v>
      </c>
      <c r="E286" s="312" t="s">
        <v>583</v>
      </c>
      <c r="F286" s="312"/>
      <c r="G286" s="312"/>
      <c r="H286" s="571"/>
      <c r="I286" s="742">
        <v>0</v>
      </c>
    </row>
    <row r="287" spans="3:9" ht="42">
      <c r="C287" s="770"/>
      <c r="D287" s="753">
        <v>2640599</v>
      </c>
      <c r="E287" s="312" t="s">
        <v>1116</v>
      </c>
      <c r="F287" s="776" t="s">
        <v>188</v>
      </c>
      <c r="G287" s="777" t="s">
        <v>323</v>
      </c>
      <c r="H287" s="571">
        <v>8500000</v>
      </c>
      <c r="I287" s="742">
        <v>600000</v>
      </c>
    </row>
    <row r="288" spans="3:9">
      <c r="C288" s="737"/>
      <c r="D288" s="753">
        <v>2640599</v>
      </c>
      <c r="E288" s="312" t="s">
        <v>1117</v>
      </c>
      <c r="F288" s="312"/>
      <c r="G288" s="312"/>
      <c r="H288" s="571">
        <v>20000000</v>
      </c>
      <c r="I288" s="742">
        <v>0</v>
      </c>
    </row>
    <row r="289" spans="3:9" s="746" customFormat="1">
      <c r="C289" s="745" t="s">
        <v>2769</v>
      </c>
      <c r="D289" s="771"/>
      <c r="E289" s="745"/>
      <c r="F289" s="745"/>
      <c r="G289" s="745"/>
      <c r="H289" s="568">
        <v>150000000</v>
      </c>
      <c r="I289" s="568">
        <v>600000</v>
      </c>
    </row>
    <row r="290" spans="3:9" ht="28">
      <c r="C290" s="737"/>
      <c r="D290" s="740">
        <v>3111401</v>
      </c>
      <c r="E290" s="741" t="s">
        <v>562</v>
      </c>
      <c r="F290" s="741"/>
      <c r="G290" s="741"/>
      <c r="H290" s="146">
        <v>27900000</v>
      </c>
      <c r="I290" s="742">
        <v>0</v>
      </c>
    </row>
    <row r="291" spans="3:9" s="746" customFormat="1">
      <c r="C291" s="745" t="s">
        <v>2769</v>
      </c>
      <c r="D291" s="771"/>
      <c r="E291" s="748"/>
      <c r="F291" s="748"/>
      <c r="G291" s="748"/>
      <c r="H291" s="749">
        <v>27900000</v>
      </c>
      <c r="I291" s="749">
        <v>0</v>
      </c>
    </row>
    <row r="292" spans="3:9" s="746" customFormat="1">
      <c r="C292" s="745" t="s">
        <v>42</v>
      </c>
      <c r="D292" s="771"/>
      <c r="E292" s="748"/>
      <c r="F292" s="748"/>
      <c r="G292" s="748"/>
      <c r="H292" s="749">
        <v>413888069</v>
      </c>
      <c r="I292" s="749">
        <v>26262787.849999998</v>
      </c>
    </row>
    <row r="293" spans="3:9">
      <c r="C293" s="738" t="s">
        <v>2875</v>
      </c>
      <c r="D293" s="735"/>
      <c r="E293" s="741"/>
      <c r="F293" s="741"/>
      <c r="G293" s="741"/>
      <c r="H293" s="143"/>
      <c r="I293" s="742">
        <v>0</v>
      </c>
    </row>
    <row r="294" spans="3:9">
      <c r="C294" s="738" t="s">
        <v>2876</v>
      </c>
      <c r="D294" s="738"/>
      <c r="E294" s="735"/>
      <c r="F294" s="735"/>
      <c r="G294" s="735"/>
      <c r="H294" s="569"/>
      <c r="I294" s="742">
        <v>0</v>
      </c>
    </row>
    <row r="295" spans="3:9" ht="42">
      <c r="C295" s="1060" t="s">
        <v>551</v>
      </c>
      <c r="D295" s="740">
        <v>3110299</v>
      </c>
      <c r="E295" s="741" t="s">
        <v>552</v>
      </c>
      <c r="F295" s="741"/>
      <c r="G295" s="741"/>
      <c r="H295" s="146">
        <v>15000000</v>
      </c>
      <c r="I295" s="742">
        <v>0</v>
      </c>
    </row>
    <row r="296" spans="3:9" ht="42">
      <c r="C296" s="1060"/>
      <c r="D296" s="740">
        <v>3111106</v>
      </c>
      <c r="E296" s="741" t="s">
        <v>1118</v>
      </c>
      <c r="F296" s="741"/>
      <c r="G296" s="741"/>
      <c r="H296" s="146">
        <v>60000000</v>
      </c>
      <c r="I296" s="742">
        <v>0</v>
      </c>
    </row>
    <row r="297" spans="3:9" ht="28">
      <c r="C297" s="1060"/>
      <c r="D297" s="740">
        <v>3110299</v>
      </c>
      <c r="E297" s="741" t="s">
        <v>556</v>
      </c>
      <c r="F297" s="741"/>
      <c r="G297" s="741"/>
      <c r="H297" s="146">
        <v>7000000</v>
      </c>
      <c r="I297" s="742">
        <v>0</v>
      </c>
    </row>
    <row r="298" spans="3:9" ht="17">
      <c r="C298" s="735"/>
      <c r="D298" s="735" t="s">
        <v>2769</v>
      </c>
      <c r="E298" s="735"/>
      <c r="F298" s="735"/>
      <c r="G298" s="735"/>
      <c r="H298" s="751">
        <v>82000000</v>
      </c>
      <c r="I298" s="751">
        <v>0</v>
      </c>
    </row>
    <row r="299" spans="3:9" ht="42">
      <c r="C299" s="735" t="s">
        <v>1119</v>
      </c>
      <c r="D299" s="740">
        <v>3111004</v>
      </c>
      <c r="E299" s="741" t="s">
        <v>607</v>
      </c>
      <c r="F299" s="776" t="s">
        <v>2883</v>
      </c>
      <c r="G299" s="776" t="s">
        <v>2884</v>
      </c>
      <c r="H299" s="146">
        <v>9000000</v>
      </c>
      <c r="I299" s="742">
        <v>1276112.05</v>
      </c>
    </row>
    <row r="300" spans="3:9" ht="42">
      <c r="C300" s="735"/>
      <c r="D300" s="740">
        <v>3111004</v>
      </c>
      <c r="E300" s="741" t="s">
        <v>627</v>
      </c>
      <c r="F300" s="741"/>
      <c r="G300" s="741"/>
      <c r="H300" s="146">
        <v>4350000</v>
      </c>
      <c r="I300" s="742">
        <v>0</v>
      </c>
    </row>
    <row r="301" spans="3:9" ht="42">
      <c r="C301" s="735" t="s">
        <v>615</v>
      </c>
      <c r="D301" s="740">
        <v>3111111</v>
      </c>
      <c r="E301" s="741" t="s">
        <v>616</v>
      </c>
      <c r="F301" s="741"/>
      <c r="G301" s="741"/>
      <c r="H301" s="146">
        <v>5500000</v>
      </c>
      <c r="I301" s="742">
        <v>0</v>
      </c>
    </row>
    <row r="302" spans="3:9" ht="56">
      <c r="C302" s="735"/>
      <c r="D302" s="740">
        <v>3111111</v>
      </c>
      <c r="E302" s="741" t="s">
        <v>1120</v>
      </c>
      <c r="F302" s="741"/>
      <c r="G302" s="741"/>
      <c r="H302" s="146">
        <v>2174000</v>
      </c>
      <c r="I302" s="742">
        <v>0</v>
      </c>
    </row>
    <row r="303" spans="3:9" ht="28">
      <c r="C303" s="735"/>
      <c r="D303" s="740">
        <v>3111111</v>
      </c>
      <c r="E303" s="741" t="s">
        <v>1121</v>
      </c>
      <c r="F303" s="741"/>
      <c r="G303" s="741"/>
      <c r="H303" s="146">
        <v>1976000</v>
      </c>
      <c r="I303" s="742">
        <v>0</v>
      </c>
    </row>
    <row r="304" spans="3:9" ht="17">
      <c r="C304" s="735"/>
      <c r="D304" s="735" t="s">
        <v>2769</v>
      </c>
      <c r="E304" s="735"/>
      <c r="F304" s="735"/>
      <c r="G304" s="735"/>
      <c r="H304" s="751">
        <v>23000000</v>
      </c>
      <c r="I304" s="751">
        <v>1276112.05</v>
      </c>
    </row>
    <row r="305" spans="3:9" ht="28">
      <c r="C305" s="735"/>
      <c r="D305" s="740">
        <v>3111401</v>
      </c>
      <c r="E305" s="741" t="s">
        <v>562</v>
      </c>
      <c r="F305" s="741"/>
      <c r="G305" s="741"/>
      <c r="H305" s="146">
        <v>12450000</v>
      </c>
      <c r="I305" s="742">
        <v>0</v>
      </c>
    </row>
    <row r="306" spans="3:9" ht="17">
      <c r="C306" s="737"/>
      <c r="D306" s="735" t="s">
        <v>2769</v>
      </c>
      <c r="E306" s="735"/>
      <c r="F306" s="735"/>
      <c r="G306" s="735"/>
      <c r="H306" s="751">
        <v>12450000</v>
      </c>
      <c r="I306" s="751">
        <v>0</v>
      </c>
    </row>
    <row r="307" spans="3:9" s="746" customFormat="1">
      <c r="C307" s="745"/>
      <c r="D307" s="745" t="s">
        <v>42</v>
      </c>
      <c r="E307" s="745"/>
      <c r="F307" s="745"/>
      <c r="G307" s="745"/>
      <c r="H307" s="568">
        <v>117450000</v>
      </c>
      <c r="I307" s="742">
        <v>1276112.05</v>
      </c>
    </row>
    <row r="308" spans="3:9" s="746" customFormat="1">
      <c r="C308" s="745" t="s">
        <v>2877</v>
      </c>
      <c r="D308" s="745"/>
      <c r="E308" s="745"/>
      <c r="F308" s="745"/>
      <c r="G308" s="745"/>
      <c r="H308" s="568">
        <v>2374612915.4000001</v>
      </c>
      <c r="I308" s="568">
        <v>178778232.35000002</v>
      </c>
    </row>
  </sheetData>
  <sortState ref="A5:G306">
    <sortCondition ref="G5:G306"/>
  </sortState>
  <mergeCells count="6">
    <mergeCell ref="C31:E31"/>
    <mergeCell ref="C140:C141"/>
    <mergeCell ref="C295:C297"/>
    <mergeCell ref="C1:I1"/>
    <mergeCell ref="C2:I2"/>
    <mergeCell ref="C3:I3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8"/>
  <sheetViews>
    <sheetView topLeftCell="A72" workbookViewId="0">
      <selection activeCell="B80" sqref="B80"/>
    </sheetView>
  </sheetViews>
  <sheetFormatPr defaultColWidth="9" defaultRowHeight="14.5"/>
  <cols>
    <col min="1" max="1" width="21.26953125" customWidth="1"/>
    <col min="2" max="2" width="29.1796875" style="46" customWidth="1"/>
    <col min="3" max="3" width="35.54296875" style="46" customWidth="1"/>
    <col min="4" max="4" width="29.7265625" style="46" customWidth="1"/>
    <col min="5" max="5" width="29.453125" style="46" customWidth="1"/>
    <col min="6" max="6" width="34.1796875" customWidth="1"/>
    <col min="7" max="7" width="15.54296875" customWidth="1"/>
  </cols>
  <sheetData>
    <row r="1" spans="1:6" ht="45">
      <c r="A1" s="47" t="s">
        <v>654</v>
      </c>
      <c r="B1" s="48"/>
    </row>
    <row r="2" spans="1:6">
      <c r="A2" s="49" t="s">
        <v>655</v>
      </c>
      <c r="B2" s="50" t="s">
        <v>656</v>
      </c>
      <c r="C2" s="51" t="s">
        <v>657</v>
      </c>
      <c r="D2" s="51" t="s">
        <v>658</v>
      </c>
      <c r="E2" s="51" t="s">
        <v>336</v>
      </c>
      <c r="F2" s="52" t="s">
        <v>659</v>
      </c>
    </row>
    <row r="3" spans="1:6">
      <c r="A3" s="49"/>
      <c r="B3" s="50"/>
      <c r="C3" s="51" t="s">
        <v>660</v>
      </c>
      <c r="D3" s="51" t="s">
        <v>660</v>
      </c>
      <c r="E3" s="51" t="s">
        <v>660</v>
      </c>
      <c r="F3" s="52"/>
    </row>
    <row r="4" spans="1:6" ht="15.5">
      <c r="A4" s="25" t="s">
        <v>661</v>
      </c>
      <c r="B4" s="53">
        <v>976108322.29999995</v>
      </c>
      <c r="C4" s="54">
        <f>Notes!B194</f>
        <v>194603212.91</v>
      </c>
      <c r="D4" s="54" t="e">
        <f>Notes!#REF!</f>
        <v>#REF!</v>
      </c>
      <c r="E4" s="54" t="e">
        <f>C4+D4</f>
        <v>#REF!</v>
      </c>
      <c r="F4" s="55" t="e">
        <f>E4/B4</f>
        <v>#REF!</v>
      </c>
    </row>
    <row r="5" spans="1:6" ht="15.5">
      <c r="A5" s="25" t="s">
        <v>662</v>
      </c>
      <c r="B5" s="53">
        <v>7172162009</v>
      </c>
      <c r="C5" s="54">
        <f>Notes!B8</f>
        <v>4123993151</v>
      </c>
      <c r="D5" s="54" t="e">
        <f>Notes!#REF!</f>
        <v>#REF!</v>
      </c>
      <c r="E5" s="54" t="e">
        <f t="shared" ref="E5:E10" si="0">C5+D5</f>
        <v>#REF!</v>
      </c>
      <c r="F5" s="55" t="e">
        <f t="shared" ref="F5:F11" si="1">E5/B5</f>
        <v>#REF!</v>
      </c>
    </row>
    <row r="6" spans="1:6" ht="31">
      <c r="A6" s="25" t="s">
        <v>663</v>
      </c>
      <c r="B6" s="53"/>
      <c r="C6" s="54" t="e">
        <f>Notes!#REF!</f>
        <v>#REF!</v>
      </c>
      <c r="D6" s="54" t="e">
        <f>Notes!#REF!</f>
        <v>#REF!</v>
      </c>
      <c r="E6" s="54" t="e">
        <f t="shared" si="0"/>
        <v>#REF!</v>
      </c>
      <c r="F6" s="55">
        <v>0</v>
      </c>
    </row>
    <row r="7" spans="1:6" ht="46.5">
      <c r="A7" s="25" t="s">
        <v>664</v>
      </c>
      <c r="B7" s="53">
        <v>893828336</v>
      </c>
      <c r="C7" s="54">
        <f>Notes!B76</f>
        <v>0</v>
      </c>
      <c r="D7" s="54" t="e">
        <f>Notes!#REF!</f>
        <v>#REF!</v>
      </c>
      <c r="E7" s="54" t="e">
        <f t="shared" si="0"/>
        <v>#REF!</v>
      </c>
      <c r="F7" s="55" t="e">
        <f t="shared" si="1"/>
        <v>#REF!</v>
      </c>
    </row>
    <row r="8" spans="1:6" ht="31">
      <c r="A8" s="25" t="s">
        <v>665</v>
      </c>
      <c r="B8" s="53"/>
      <c r="C8" s="53" t="e">
        <f>Notes!#REF!</f>
        <v>#REF!</v>
      </c>
      <c r="D8" s="53" t="e">
        <f>Notes!#REF!</f>
        <v>#REF!</v>
      </c>
      <c r="E8" s="54" t="e">
        <f t="shared" si="0"/>
        <v>#REF!</v>
      </c>
      <c r="F8" s="55">
        <v>0</v>
      </c>
    </row>
    <row r="9" spans="1:6" ht="15.5">
      <c r="A9" s="25" t="s">
        <v>666</v>
      </c>
      <c r="B9" s="53"/>
      <c r="C9" s="53"/>
      <c r="D9" s="53"/>
      <c r="E9" s="54">
        <f t="shared" si="0"/>
        <v>0</v>
      </c>
      <c r="F9" s="55">
        <v>0</v>
      </c>
    </row>
    <row r="10" spans="1:6" ht="15.5">
      <c r="A10" s="25" t="s">
        <v>667</v>
      </c>
      <c r="B10" s="53"/>
      <c r="C10" s="56">
        <f>Notes!B204</f>
        <v>1580505.7</v>
      </c>
      <c r="D10" s="56" t="e">
        <f>Notes!#REF!</f>
        <v>#REF!</v>
      </c>
      <c r="E10" s="54" t="e">
        <f t="shared" si="0"/>
        <v>#REF!</v>
      </c>
      <c r="F10" s="55">
        <v>0</v>
      </c>
    </row>
    <row r="11" spans="1:6" ht="15">
      <c r="A11" s="57" t="s">
        <v>34</v>
      </c>
      <c r="B11" s="58">
        <f>SUM(B4:B10)</f>
        <v>9042098667.2999992</v>
      </c>
      <c r="C11" s="58" t="e">
        <f>SUM(C4:C10)</f>
        <v>#REF!</v>
      </c>
      <c r="D11" s="58" t="e">
        <f t="shared" ref="D11:E11" si="2">SUM(D4:D10)</f>
        <v>#REF!</v>
      </c>
      <c r="E11" s="58" t="e">
        <f t="shared" si="2"/>
        <v>#REF!</v>
      </c>
      <c r="F11" s="59" t="e">
        <f t="shared" si="1"/>
        <v>#REF!</v>
      </c>
    </row>
    <row r="12" spans="1:6" ht="15">
      <c r="A12" s="60"/>
      <c r="B12" s="61"/>
      <c r="C12" s="62"/>
      <c r="D12" s="62"/>
      <c r="E12" s="62"/>
      <c r="F12" s="63"/>
    </row>
    <row r="13" spans="1:6" s="45" customFormat="1" ht="15">
      <c r="A13" s="64" t="s">
        <v>668</v>
      </c>
      <c r="B13" s="65"/>
      <c r="C13" s="66"/>
      <c r="D13" s="66"/>
      <c r="E13" s="66"/>
      <c r="F13" s="67"/>
    </row>
    <row r="14" spans="1:6" s="45" customFormat="1" ht="15.5">
      <c r="A14" s="1071" t="s">
        <v>669</v>
      </c>
      <c r="B14" s="68" t="s">
        <v>656</v>
      </c>
      <c r="C14" s="69" t="s">
        <v>657</v>
      </c>
      <c r="D14" s="69" t="s">
        <v>658</v>
      </c>
      <c r="E14" s="69" t="s">
        <v>336</v>
      </c>
      <c r="F14" s="70" t="s">
        <v>670</v>
      </c>
    </row>
    <row r="15" spans="1:6" s="45" customFormat="1" ht="15.5">
      <c r="A15" s="1072"/>
      <c r="B15" s="72"/>
      <c r="C15" s="73" t="s">
        <v>660</v>
      </c>
      <c r="D15" s="73" t="s">
        <v>660</v>
      </c>
      <c r="E15" s="73" t="s">
        <v>660</v>
      </c>
      <c r="F15" s="74" t="s">
        <v>671</v>
      </c>
    </row>
    <row r="16" spans="1:6" s="45" customFormat="1" ht="15.5">
      <c r="A16" s="71" t="s">
        <v>661</v>
      </c>
      <c r="B16" s="75"/>
      <c r="C16" s="76"/>
      <c r="D16" s="76"/>
      <c r="E16" s="76"/>
      <c r="F16" s="77"/>
    </row>
    <row r="17" spans="1:7" s="45" customFormat="1" ht="15.5">
      <c r="A17" s="71" t="s">
        <v>662</v>
      </c>
      <c r="B17" s="75"/>
      <c r="C17" s="78"/>
      <c r="D17" s="78"/>
      <c r="E17" s="78"/>
      <c r="F17" s="77"/>
    </row>
    <row r="18" spans="1:7" s="45" customFormat="1" ht="31">
      <c r="A18" s="71" t="s">
        <v>663</v>
      </c>
      <c r="B18" s="75"/>
      <c r="C18" s="76"/>
      <c r="D18" s="76"/>
      <c r="E18" s="76"/>
      <c r="F18" s="77"/>
      <c r="G18" s="45" t="s">
        <v>672</v>
      </c>
    </row>
    <row r="19" spans="1:7" s="45" customFormat="1" ht="31.5" customHeight="1">
      <c r="A19" s="1071" t="s">
        <v>664</v>
      </c>
      <c r="B19" s="79"/>
      <c r="C19" s="1063"/>
      <c r="D19" s="80"/>
      <c r="E19" s="80" t="s">
        <v>673</v>
      </c>
      <c r="F19" s="81"/>
    </row>
    <row r="20" spans="1:7" s="45" customFormat="1" ht="15.5">
      <c r="A20" s="1072"/>
      <c r="B20" s="82"/>
      <c r="C20" s="1064"/>
      <c r="D20" s="76"/>
      <c r="E20" s="76"/>
      <c r="F20" s="77"/>
    </row>
    <row r="21" spans="1:7" s="45" customFormat="1" ht="31">
      <c r="A21" s="83" t="s">
        <v>665</v>
      </c>
      <c r="B21" s="84"/>
      <c r="C21" s="1063"/>
      <c r="D21" s="80"/>
      <c r="E21" s="80"/>
      <c r="F21" s="85"/>
    </row>
    <row r="22" spans="1:7" s="45" customFormat="1" ht="15.5">
      <c r="A22" s="83" t="s">
        <v>666</v>
      </c>
      <c r="B22" s="84"/>
      <c r="C22" s="1065"/>
      <c r="D22" s="80"/>
      <c r="E22" s="80"/>
      <c r="F22" s="86"/>
    </row>
    <row r="23" spans="1:7" s="45" customFormat="1" ht="15.5">
      <c r="A23" s="87"/>
      <c r="B23" s="88"/>
      <c r="C23" s="1064"/>
      <c r="D23" s="76"/>
      <c r="E23" s="76"/>
      <c r="F23" s="77"/>
    </row>
    <row r="24" spans="1:7" s="45" customFormat="1" ht="15.5">
      <c r="A24" s="71" t="s">
        <v>667</v>
      </c>
      <c r="B24" s="75"/>
      <c r="C24" s="89"/>
      <c r="D24" s="89"/>
      <c r="E24" s="89"/>
      <c r="F24" s="77"/>
    </row>
    <row r="25" spans="1:7" s="45" customFormat="1" ht="15">
      <c r="A25" s="90" t="s">
        <v>34</v>
      </c>
      <c r="B25" s="91"/>
      <c r="C25" s="92"/>
      <c r="D25" s="92"/>
      <c r="E25" s="92"/>
      <c r="F25" s="93"/>
    </row>
    <row r="26" spans="1:7" ht="15">
      <c r="A26" s="60"/>
      <c r="B26" s="61"/>
      <c r="C26" s="62"/>
      <c r="D26" s="62"/>
      <c r="E26" s="62"/>
      <c r="F26" s="63"/>
    </row>
    <row r="28" spans="1:7" ht="15">
      <c r="A28" s="94" t="s">
        <v>674</v>
      </c>
      <c r="B28" s="95"/>
    </row>
    <row r="29" spans="1:7" ht="15">
      <c r="A29" s="1073" t="s">
        <v>675</v>
      </c>
      <c r="B29" s="96"/>
      <c r="C29" s="97" t="s">
        <v>676</v>
      </c>
      <c r="D29" s="97"/>
      <c r="E29" s="97"/>
      <c r="F29" s="98" t="s">
        <v>676</v>
      </c>
    </row>
    <row r="30" spans="1:7" ht="15">
      <c r="A30" s="1074"/>
      <c r="B30" s="99"/>
      <c r="C30" s="100" t="s">
        <v>677</v>
      </c>
      <c r="D30" s="100"/>
      <c r="E30" s="100"/>
      <c r="F30" s="101" t="s">
        <v>678</v>
      </c>
    </row>
    <row r="31" spans="1:7" ht="15.5">
      <c r="A31" s="102" t="s">
        <v>661</v>
      </c>
      <c r="B31" s="103"/>
      <c r="C31" s="104">
        <v>65868496.299999997</v>
      </c>
      <c r="D31" s="104"/>
      <c r="E31" s="104"/>
      <c r="F31" s="105">
        <v>52374812.850000001</v>
      </c>
    </row>
    <row r="32" spans="1:7" ht="30.75" customHeight="1">
      <c r="A32" s="102" t="s">
        <v>662</v>
      </c>
      <c r="B32" s="103"/>
      <c r="C32" s="104">
        <v>1183406732</v>
      </c>
      <c r="D32" s="104"/>
      <c r="E32" s="104"/>
      <c r="F32" s="106">
        <v>0</v>
      </c>
    </row>
    <row r="33" spans="1:6" ht="31">
      <c r="A33" s="102" t="s">
        <v>663</v>
      </c>
      <c r="B33" s="103"/>
      <c r="C33" s="104">
        <v>0</v>
      </c>
      <c r="D33" s="104"/>
      <c r="E33" s="104"/>
      <c r="F33" s="105">
        <v>0</v>
      </c>
    </row>
    <row r="34" spans="1:6" ht="31">
      <c r="A34" s="107" t="s">
        <v>679</v>
      </c>
      <c r="B34" s="108"/>
      <c r="C34" s="1066">
        <v>0</v>
      </c>
      <c r="D34" s="109"/>
      <c r="E34" s="109"/>
      <c r="F34" s="1066">
        <v>0</v>
      </c>
    </row>
    <row r="35" spans="1:6" ht="15.5">
      <c r="A35" s="102" t="s">
        <v>680</v>
      </c>
      <c r="B35" s="110"/>
      <c r="C35" s="1067"/>
      <c r="D35" s="111"/>
      <c r="E35" s="111"/>
      <c r="F35" s="1067"/>
    </row>
    <row r="36" spans="1:6" ht="15.5">
      <c r="A36" s="107" t="s">
        <v>681</v>
      </c>
      <c r="B36" s="108"/>
      <c r="C36" s="1068">
        <v>0</v>
      </c>
      <c r="D36" s="112"/>
      <c r="E36" s="112"/>
      <c r="F36" s="1068">
        <v>0</v>
      </c>
    </row>
    <row r="37" spans="1:6" ht="15.5">
      <c r="A37" s="107" t="s">
        <v>682</v>
      </c>
      <c r="B37" s="108"/>
      <c r="C37" s="1069"/>
      <c r="D37" s="113"/>
      <c r="E37" s="113"/>
      <c r="F37" s="1069"/>
    </row>
    <row r="38" spans="1:6" ht="15.5">
      <c r="A38" s="102" t="s">
        <v>666</v>
      </c>
      <c r="B38" s="110"/>
      <c r="C38" s="1070"/>
      <c r="D38" s="114"/>
      <c r="E38" s="114"/>
      <c r="F38" s="1070"/>
    </row>
    <row r="39" spans="1:6" ht="15.5">
      <c r="A39" s="102" t="s">
        <v>667</v>
      </c>
      <c r="B39" s="103"/>
      <c r="C39" s="115">
        <v>44099.15</v>
      </c>
      <c r="D39" s="115"/>
      <c r="E39" s="115"/>
      <c r="F39" s="105">
        <v>16408620.65</v>
      </c>
    </row>
    <row r="40" spans="1:6" ht="15">
      <c r="A40" s="116" t="s">
        <v>34</v>
      </c>
      <c r="B40" s="117"/>
      <c r="C40" s="118">
        <f>SUM(C31:C39)</f>
        <v>1249319327.45</v>
      </c>
      <c r="D40" s="118"/>
      <c r="E40" s="118"/>
      <c r="F40" s="118">
        <f>SUM(F31:F39)</f>
        <v>68783433.5</v>
      </c>
    </row>
    <row r="42" spans="1:6" ht="60">
      <c r="A42" s="119" t="s">
        <v>683</v>
      </c>
      <c r="B42" s="120"/>
    </row>
    <row r="43" spans="1:6" ht="15">
      <c r="A43" s="1079" t="s">
        <v>684</v>
      </c>
      <c r="B43" s="68" t="s">
        <v>656</v>
      </c>
      <c r="C43" s="97" t="s">
        <v>685</v>
      </c>
      <c r="D43" s="97"/>
      <c r="E43" s="97"/>
      <c r="F43" s="98" t="s">
        <v>686</v>
      </c>
    </row>
    <row r="44" spans="1:6" ht="15">
      <c r="A44" s="1080"/>
      <c r="B44" s="72"/>
      <c r="C44" s="100" t="s">
        <v>687</v>
      </c>
      <c r="D44" s="100"/>
      <c r="E44" s="100"/>
      <c r="F44" s="101" t="s">
        <v>688</v>
      </c>
    </row>
    <row r="45" spans="1:6" ht="31">
      <c r="A45" s="102" t="s">
        <v>318</v>
      </c>
      <c r="B45" s="103">
        <v>2956889302.3299999</v>
      </c>
      <c r="C45" s="121">
        <v>871001786.95000005</v>
      </c>
      <c r="D45" s="121"/>
      <c r="E45" s="121"/>
      <c r="F45" s="122">
        <f>C45/B45</f>
        <v>0.29456692418740843</v>
      </c>
    </row>
    <row r="46" spans="1:6" ht="31">
      <c r="A46" s="102" t="s">
        <v>319</v>
      </c>
      <c r="B46" s="103">
        <v>2110263761.00876</v>
      </c>
      <c r="C46" s="121">
        <v>101576881.09999999</v>
      </c>
      <c r="D46" s="121"/>
      <c r="E46" s="121"/>
      <c r="F46" s="122">
        <f t="shared" ref="F46:F52" si="3">C46/B46</f>
        <v>4.8134684856381955E-2</v>
      </c>
    </row>
    <row r="47" spans="1:6" ht="31">
      <c r="A47" s="102" t="s">
        <v>322</v>
      </c>
      <c r="B47" s="103">
        <v>906409679</v>
      </c>
      <c r="C47" s="121">
        <v>150000000</v>
      </c>
      <c r="D47" s="121"/>
      <c r="E47" s="121"/>
      <c r="F47" s="122">
        <f t="shared" si="3"/>
        <v>0.16548808278998972</v>
      </c>
    </row>
    <row r="48" spans="1:6" ht="31">
      <c r="A48" s="102" t="s">
        <v>323</v>
      </c>
      <c r="B48" s="103">
        <v>1013591846.9372</v>
      </c>
      <c r="C48" s="121">
        <v>74007089.189999804</v>
      </c>
      <c r="D48" s="121"/>
      <c r="E48" s="121"/>
      <c r="F48" s="122">
        <f t="shared" si="3"/>
        <v>7.3014684770432187E-2</v>
      </c>
    </row>
    <row r="49" spans="1:7" ht="31">
      <c r="A49" s="102" t="s">
        <v>324</v>
      </c>
      <c r="B49" s="103">
        <v>0</v>
      </c>
      <c r="C49" s="121">
        <v>0</v>
      </c>
      <c r="D49" s="121"/>
      <c r="E49" s="121"/>
      <c r="F49" s="123">
        <v>0</v>
      </c>
    </row>
    <row r="50" spans="1:7" ht="15.5">
      <c r="A50" s="102" t="s">
        <v>325</v>
      </c>
      <c r="B50" s="103">
        <v>1076732909.3099999</v>
      </c>
      <c r="C50" s="121">
        <v>0</v>
      </c>
      <c r="D50" s="121"/>
      <c r="E50" s="121"/>
      <c r="F50" s="122">
        <f t="shared" si="3"/>
        <v>0</v>
      </c>
    </row>
    <row r="51" spans="1:7" ht="15.5">
      <c r="A51" s="102" t="s">
        <v>328</v>
      </c>
      <c r="B51" s="103">
        <v>501900000</v>
      </c>
      <c r="C51" s="121">
        <v>0</v>
      </c>
      <c r="D51" s="121"/>
      <c r="E51" s="121"/>
      <c r="F51" s="122">
        <f t="shared" si="3"/>
        <v>0</v>
      </c>
    </row>
    <row r="52" spans="1:7" ht="15">
      <c r="A52" s="116" t="s">
        <v>34</v>
      </c>
      <c r="B52" s="117">
        <f>SUM(B45:B51)</f>
        <v>8565787498.5859604</v>
      </c>
      <c r="C52" s="124">
        <f>SUM(C45:C51)</f>
        <v>1196585757.24</v>
      </c>
      <c r="D52" s="124"/>
      <c r="E52" s="124"/>
      <c r="F52" s="125">
        <f t="shared" si="3"/>
        <v>0.13969360755651858</v>
      </c>
    </row>
    <row r="55" spans="1:7" s="45" customFormat="1" ht="15">
      <c r="A55" s="64" t="s">
        <v>689</v>
      </c>
      <c r="B55" s="65"/>
      <c r="C55" s="126"/>
      <c r="D55" s="126"/>
      <c r="E55" s="126"/>
    </row>
    <row r="56" spans="1:7" s="45" customFormat="1" ht="15">
      <c r="A56" s="1081" t="s">
        <v>684</v>
      </c>
      <c r="B56" s="68" t="s">
        <v>656</v>
      </c>
      <c r="C56" s="127" t="s">
        <v>690</v>
      </c>
      <c r="D56" s="127"/>
      <c r="E56" s="127"/>
      <c r="F56" s="128" t="s">
        <v>686</v>
      </c>
    </row>
    <row r="57" spans="1:7" s="45" customFormat="1" ht="15">
      <c r="A57" s="1082"/>
      <c r="B57" s="72"/>
      <c r="C57" s="129" t="s">
        <v>691</v>
      </c>
      <c r="D57" s="129"/>
      <c r="E57" s="129"/>
      <c r="F57" s="130" t="s">
        <v>688</v>
      </c>
    </row>
    <row r="58" spans="1:7" s="45" customFormat="1" ht="31">
      <c r="A58" s="71" t="s">
        <v>318</v>
      </c>
      <c r="B58" s="75"/>
      <c r="C58" s="78">
        <v>0</v>
      </c>
      <c r="D58" s="78"/>
      <c r="E58" s="78"/>
      <c r="F58" s="131">
        <v>0</v>
      </c>
    </row>
    <row r="59" spans="1:7" s="45" customFormat="1" ht="31">
      <c r="A59" s="71" t="s">
        <v>319</v>
      </c>
      <c r="B59" s="75"/>
      <c r="C59" s="78">
        <v>0</v>
      </c>
      <c r="D59" s="78"/>
      <c r="E59" s="78"/>
      <c r="F59" s="131">
        <v>0</v>
      </c>
      <c r="G59" s="45" t="s">
        <v>692</v>
      </c>
    </row>
    <row r="60" spans="1:7" s="45" customFormat="1" ht="31">
      <c r="A60" s="71" t="s">
        <v>322</v>
      </c>
      <c r="B60" s="75"/>
      <c r="C60" s="76">
        <v>0</v>
      </c>
      <c r="D60" s="76"/>
      <c r="E60" s="76"/>
      <c r="F60" s="131">
        <v>0</v>
      </c>
    </row>
    <row r="61" spans="1:7" s="45" customFormat="1" ht="31">
      <c r="A61" s="71" t="s">
        <v>323</v>
      </c>
      <c r="B61" s="75"/>
      <c r="C61" s="76">
        <v>0</v>
      </c>
      <c r="D61" s="76"/>
      <c r="E61" s="76"/>
      <c r="F61" s="131">
        <v>0</v>
      </c>
    </row>
    <row r="62" spans="1:7" s="45" customFormat="1" ht="31">
      <c r="A62" s="71" t="s">
        <v>324</v>
      </c>
      <c r="B62" s="75"/>
      <c r="C62" s="76">
        <v>0</v>
      </c>
      <c r="D62" s="76"/>
      <c r="E62" s="76"/>
      <c r="F62" s="131">
        <v>0</v>
      </c>
    </row>
    <row r="63" spans="1:7" s="45" customFormat="1" ht="15.5">
      <c r="A63" s="71" t="s">
        <v>325</v>
      </c>
      <c r="B63" s="75"/>
      <c r="C63" s="76">
        <v>0</v>
      </c>
      <c r="D63" s="76"/>
      <c r="E63" s="76"/>
      <c r="F63" s="131">
        <v>0</v>
      </c>
    </row>
    <row r="64" spans="1:7" s="45" customFormat="1" ht="15.5">
      <c r="A64" s="71" t="s">
        <v>328</v>
      </c>
      <c r="B64" s="75"/>
      <c r="C64" s="78">
        <v>0</v>
      </c>
      <c r="D64" s="78"/>
      <c r="E64" s="78"/>
      <c r="F64" s="131">
        <v>0</v>
      </c>
    </row>
    <row r="65" spans="1:6" s="45" customFormat="1" ht="15">
      <c r="A65" s="90" t="s">
        <v>34</v>
      </c>
      <c r="B65" s="91"/>
      <c r="C65" s="92">
        <f>SUM(C58:C64)</f>
        <v>0</v>
      </c>
      <c r="D65" s="92"/>
      <c r="E65" s="92"/>
      <c r="F65" s="132">
        <v>0</v>
      </c>
    </row>
    <row r="67" spans="1:6" ht="15">
      <c r="A67" s="94" t="s">
        <v>693</v>
      </c>
      <c r="B67" s="95"/>
    </row>
    <row r="68" spans="1:6" ht="15">
      <c r="A68" s="1079" t="s">
        <v>684</v>
      </c>
      <c r="B68" s="133"/>
      <c r="C68" s="97" t="s">
        <v>694</v>
      </c>
      <c r="D68" s="97"/>
      <c r="E68" s="97"/>
      <c r="F68" s="134" t="s">
        <v>695</v>
      </c>
    </row>
    <row r="69" spans="1:6" ht="15">
      <c r="A69" s="1080"/>
      <c r="B69" s="135"/>
      <c r="C69" s="100" t="s">
        <v>696</v>
      </c>
      <c r="D69" s="100"/>
      <c r="E69" s="100"/>
      <c r="F69" s="136" t="s">
        <v>697</v>
      </c>
    </row>
    <row r="70" spans="1:6" ht="31">
      <c r="A70" s="102" t="s">
        <v>318</v>
      </c>
      <c r="B70" s="103"/>
      <c r="C70" s="137">
        <v>871001786.95000005</v>
      </c>
      <c r="D70" s="137"/>
      <c r="E70" s="137"/>
      <c r="F70" s="106">
        <v>558507058.5</v>
      </c>
    </row>
    <row r="71" spans="1:6" ht="31">
      <c r="A71" s="102" t="s">
        <v>319</v>
      </c>
      <c r="B71" s="103"/>
      <c r="C71" s="137">
        <v>101576881.09999999</v>
      </c>
      <c r="D71" s="137"/>
      <c r="E71" s="137"/>
      <c r="F71" s="106">
        <v>159041376.75</v>
      </c>
    </row>
    <row r="72" spans="1:6" ht="31">
      <c r="A72" s="107" t="s">
        <v>698</v>
      </c>
      <c r="B72" s="108"/>
      <c r="C72" s="1075">
        <v>150000000</v>
      </c>
      <c r="D72" s="138"/>
      <c r="E72" s="138"/>
      <c r="F72" s="1077">
        <v>123172110</v>
      </c>
    </row>
    <row r="73" spans="1:6" ht="15.5">
      <c r="A73" s="102" t="s">
        <v>699</v>
      </c>
      <c r="B73" s="110"/>
      <c r="C73" s="1076"/>
      <c r="D73" s="139"/>
      <c r="E73" s="139"/>
      <c r="F73" s="1078"/>
    </row>
    <row r="74" spans="1:6" ht="31">
      <c r="A74" s="102" t="s">
        <v>323</v>
      </c>
      <c r="B74" s="103"/>
      <c r="C74" s="137">
        <v>74007089.189999804</v>
      </c>
      <c r="D74" s="137"/>
      <c r="E74" s="137"/>
      <c r="F74" s="106">
        <v>190556853.69</v>
      </c>
    </row>
    <row r="75" spans="1:6" ht="31">
      <c r="A75" s="102" t="s">
        <v>324</v>
      </c>
      <c r="B75" s="103"/>
      <c r="C75" s="137">
        <v>0</v>
      </c>
      <c r="D75" s="137"/>
      <c r="E75" s="137"/>
      <c r="F75" s="104">
        <v>0</v>
      </c>
    </row>
    <row r="76" spans="1:6" ht="15.5">
      <c r="A76" s="102" t="s">
        <v>325</v>
      </c>
      <c r="B76" s="103"/>
      <c r="C76" s="137">
        <v>0</v>
      </c>
      <c r="D76" s="137"/>
      <c r="E76" s="137"/>
      <c r="F76" s="106">
        <v>0</v>
      </c>
    </row>
    <row r="77" spans="1:6" ht="15.5">
      <c r="A77" s="102" t="s">
        <v>328</v>
      </c>
      <c r="B77" s="103"/>
      <c r="C77" s="137">
        <v>0</v>
      </c>
      <c r="D77" s="137"/>
      <c r="E77" s="137"/>
      <c r="F77" s="106">
        <v>0</v>
      </c>
    </row>
    <row r="78" spans="1:6" ht="15">
      <c r="A78" s="116" t="s">
        <v>34</v>
      </c>
      <c r="B78" s="117"/>
      <c r="C78" s="140">
        <f>SUM(C70:C77)</f>
        <v>1196585757.24</v>
      </c>
      <c r="D78" s="140"/>
      <c r="E78" s="140"/>
      <c r="F78" s="140">
        <f>SUM(F70:F77)</f>
        <v>1031277398.9400001</v>
      </c>
    </row>
  </sheetData>
  <mergeCells count="14">
    <mergeCell ref="C72:C73"/>
    <mergeCell ref="F34:F35"/>
    <mergeCell ref="F36:F38"/>
    <mergeCell ref="F72:F73"/>
    <mergeCell ref="A68:A69"/>
    <mergeCell ref="A43:A44"/>
    <mergeCell ref="A56:A57"/>
    <mergeCell ref="C19:C20"/>
    <mergeCell ref="C21:C23"/>
    <mergeCell ref="C34:C35"/>
    <mergeCell ref="C36:C38"/>
    <mergeCell ref="A14:A15"/>
    <mergeCell ref="A19:A20"/>
    <mergeCell ref="A29:A3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topLeftCell="A10" workbookViewId="0">
      <selection activeCell="C12" sqref="C12"/>
    </sheetView>
  </sheetViews>
  <sheetFormatPr defaultColWidth="9" defaultRowHeight="14"/>
  <cols>
    <col min="1" max="1" width="22.54296875" style="14" customWidth="1"/>
    <col min="2" max="2" width="17.453125" style="14" customWidth="1"/>
    <col min="3" max="3" width="18" style="14" customWidth="1"/>
    <col min="4" max="4" width="14.1796875" style="14" customWidth="1"/>
    <col min="5" max="5" width="16.7265625" style="14" customWidth="1"/>
    <col min="6" max="256" width="9" style="14"/>
    <col min="257" max="257" width="22.54296875" style="14" customWidth="1"/>
    <col min="258" max="258" width="17.453125" style="14" customWidth="1"/>
    <col min="259" max="259" width="18" style="14" customWidth="1"/>
    <col min="260" max="260" width="14.1796875" style="14" customWidth="1"/>
    <col min="261" max="261" width="16.7265625" style="14" customWidth="1"/>
    <col min="262" max="512" width="9" style="14"/>
    <col min="513" max="513" width="22.54296875" style="14" customWidth="1"/>
    <col min="514" max="514" width="17.453125" style="14" customWidth="1"/>
    <col min="515" max="515" width="18" style="14" customWidth="1"/>
    <col min="516" max="516" width="14.1796875" style="14" customWidth="1"/>
    <col min="517" max="517" width="16.7265625" style="14" customWidth="1"/>
    <col min="518" max="768" width="9" style="14"/>
    <col min="769" max="769" width="22.54296875" style="14" customWidth="1"/>
    <col min="770" max="770" width="17.453125" style="14" customWidth="1"/>
    <col min="771" max="771" width="18" style="14" customWidth="1"/>
    <col min="772" max="772" width="14.1796875" style="14" customWidth="1"/>
    <col min="773" max="773" width="16.7265625" style="14" customWidth="1"/>
    <col min="774" max="1024" width="9" style="14"/>
    <col min="1025" max="1025" width="22.54296875" style="14" customWidth="1"/>
    <col min="1026" max="1026" width="17.453125" style="14" customWidth="1"/>
    <col min="1027" max="1027" width="18" style="14" customWidth="1"/>
    <col min="1028" max="1028" width="14.1796875" style="14" customWidth="1"/>
    <col min="1029" max="1029" width="16.7265625" style="14" customWidth="1"/>
    <col min="1030" max="1280" width="9" style="14"/>
    <col min="1281" max="1281" width="22.54296875" style="14" customWidth="1"/>
    <col min="1282" max="1282" width="17.453125" style="14" customWidth="1"/>
    <col min="1283" max="1283" width="18" style="14" customWidth="1"/>
    <col min="1284" max="1284" width="14.1796875" style="14" customWidth="1"/>
    <col min="1285" max="1285" width="16.7265625" style="14" customWidth="1"/>
    <col min="1286" max="1536" width="9" style="14"/>
    <col min="1537" max="1537" width="22.54296875" style="14" customWidth="1"/>
    <col min="1538" max="1538" width="17.453125" style="14" customWidth="1"/>
    <col min="1539" max="1539" width="18" style="14" customWidth="1"/>
    <col min="1540" max="1540" width="14.1796875" style="14" customWidth="1"/>
    <col min="1541" max="1541" width="16.7265625" style="14" customWidth="1"/>
    <col min="1542" max="1792" width="9" style="14"/>
    <col min="1793" max="1793" width="22.54296875" style="14" customWidth="1"/>
    <col min="1794" max="1794" width="17.453125" style="14" customWidth="1"/>
    <col min="1795" max="1795" width="18" style="14" customWidth="1"/>
    <col min="1796" max="1796" width="14.1796875" style="14" customWidth="1"/>
    <col min="1797" max="1797" width="16.7265625" style="14" customWidth="1"/>
    <col min="1798" max="2048" width="9" style="14"/>
    <col min="2049" max="2049" width="22.54296875" style="14" customWidth="1"/>
    <col min="2050" max="2050" width="17.453125" style="14" customWidth="1"/>
    <col min="2051" max="2051" width="18" style="14" customWidth="1"/>
    <col min="2052" max="2052" width="14.1796875" style="14" customWidth="1"/>
    <col min="2053" max="2053" width="16.7265625" style="14" customWidth="1"/>
    <col min="2054" max="2304" width="9" style="14"/>
    <col min="2305" max="2305" width="22.54296875" style="14" customWidth="1"/>
    <col min="2306" max="2306" width="17.453125" style="14" customWidth="1"/>
    <col min="2307" max="2307" width="18" style="14" customWidth="1"/>
    <col min="2308" max="2308" width="14.1796875" style="14" customWidth="1"/>
    <col min="2309" max="2309" width="16.7265625" style="14" customWidth="1"/>
    <col min="2310" max="2560" width="9" style="14"/>
    <col min="2561" max="2561" width="22.54296875" style="14" customWidth="1"/>
    <col min="2562" max="2562" width="17.453125" style="14" customWidth="1"/>
    <col min="2563" max="2563" width="18" style="14" customWidth="1"/>
    <col min="2564" max="2564" width="14.1796875" style="14" customWidth="1"/>
    <col min="2565" max="2565" width="16.7265625" style="14" customWidth="1"/>
    <col min="2566" max="2816" width="9" style="14"/>
    <col min="2817" max="2817" width="22.54296875" style="14" customWidth="1"/>
    <col min="2818" max="2818" width="17.453125" style="14" customWidth="1"/>
    <col min="2819" max="2819" width="18" style="14" customWidth="1"/>
    <col min="2820" max="2820" width="14.1796875" style="14" customWidth="1"/>
    <col min="2821" max="2821" width="16.7265625" style="14" customWidth="1"/>
    <col min="2822" max="3072" width="9" style="14"/>
    <col min="3073" max="3073" width="22.54296875" style="14" customWidth="1"/>
    <col min="3074" max="3074" width="17.453125" style="14" customWidth="1"/>
    <col min="3075" max="3075" width="18" style="14" customWidth="1"/>
    <col min="3076" max="3076" width="14.1796875" style="14" customWidth="1"/>
    <col min="3077" max="3077" width="16.7265625" style="14" customWidth="1"/>
    <col min="3078" max="3328" width="9" style="14"/>
    <col min="3329" max="3329" width="22.54296875" style="14" customWidth="1"/>
    <col min="3330" max="3330" width="17.453125" style="14" customWidth="1"/>
    <col min="3331" max="3331" width="18" style="14" customWidth="1"/>
    <col min="3332" max="3332" width="14.1796875" style="14" customWidth="1"/>
    <col min="3333" max="3333" width="16.7265625" style="14" customWidth="1"/>
    <col min="3334" max="3584" width="9" style="14"/>
    <col min="3585" max="3585" width="22.54296875" style="14" customWidth="1"/>
    <col min="3586" max="3586" width="17.453125" style="14" customWidth="1"/>
    <col min="3587" max="3587" width="18" style="14" customWidth="1"/>
    <col min="3588" max="3588" width="14.1796875" style="14" customWidth="1"/>
    <col min="3589" max="3589" width="16.7265625" style="14" customWidth="1"/>
    <col min="3590" max="3840" width="9" style="14"/>
    <col min="3841" max="3841" width="22.54296875" style="14" customWidth="1"/>
    <col min="3842" max="3842" width="17.453125" style="14" customWidth="1"/>
    <col min="3843" max="3843" width="18" style="14" customWidth="1"/>
    <col min="3844" max="3844" width="14.1796875" style="14" customWidth="1"/>
    <col min="3845" max="3845" width="16.7265625" style="14" customWidth="1"/>
    <col min="3846" max="4096" width="9" style="14"/>
    <col min="4097" max="4097" width="22.54296875" style="14" customWidth="1"/>
    <col min="4098" max="4098" width="17.453125" style="14" customWidth="1"/>
    <col min="4099" max="4099" width="18" style="14" customWidth="1"/>
    <col min="4100" max="4100" width="14.1796875" style="14" customWidth="1"/>
    <col min="4101" max="4101" width="16.7265625" style="14" customWidth="1"/>
    <col min="4102" max="4352" width="9" style="14"/>
    <col min="4353" max="4353" width="22.54296875" style="14" customWidth="1"/>
    <col min="4354" max="4354" width="17.453125" style="14" customWidth="1"/>
    <col min="4355" max="4355" width="18" style="14" customWidth="1"/>
    <col min="4356" max="4356" width="14.1796875" style="14" customWidth="1"/>
    <col min="4357" max="4357" width="16.7265625" style="14" customWidth="1"/>
    <col min="4358" max="4608" width="9" style="14"/>
    <col min="4609" max="4609" width="22.54296875" style="14" customWidth="1"/>
    <col min="4610" max="4610" width="17.453125" style="14" customWidth="1"/>
    <col min="4611" max="4611" width="18" style="14" customWidth="1"/>
    <col min="4612" max="4612" width="14.1796875" style="14" customWidth="1"/>
    <col min="4613" max="4613" width="16.7265625" style="14" customWidth="1"/>
    <col min="4614" max="4864" width="9" style="14"/>
    <col min="4865" max="4865" width="22.54296875" style="14" customWidth="1"/>
    <col min="4866" max="4866" width="17.453125" style="14" customWidth="1"/>
    <col min="4867" max="4867" width="18" style="14" customWidth="1"/>
    <col min="4868" max="4868" width="14.1796875" style="14" customWidth="1"/>
    <col min="4869" max="4869" width="16.7265625" style="14" customWidth="1"/>
    <col min="4870" max="5120" width="9" style="14"/>
    <col min="5121" max="5121" width="22.54296875" style="14" customWidth="1"/>
    <col min="5122" max="5122" width="17.453125" style="14" customWidth="1"/>
    <col min="5123" max="5123" width="18" style="14" customWidth="1"/>
    <col min="5124" max="5124" width="14.1796875" style="14" customWidth="1"/>
    <col min="5125" max="5125" width="16.7265625" style="14" customWidth="1"/>
    <col min="5126" max="5376" width="9" style="14"/>
    <col min="5377" max="5377" width="22.54296875" style="14" customWidth="1"/>
    <col min="5378" max="5378" width="17.453125" style="14" customWidth="1"/>
    <col min="5379" max="5379" width="18" style="14" customWidth="1"/>
    <col min="5380" max="5380" width="14.1796875" style="14" customWidth="1"/>
    <col min="5381" max="5381" width="16.7265625" style="14" customWidth="1"/>
    <col min="5382" max="5632" width="9" style="14"/>
    <col min="5633" max="5633" width="22.54296875" style="14" customWidth="1"/>
    <col min="5634" max="5634" width="17.453125" style="14" customWidth="1"/>
    <col min="5635" max="5635" width="18" style="14" customWidth="1"/>
    <col min="5636" max="5636" width="14.1796875" style="14" customWidth="1"/>
    <col min="5637" max="5637" width="16.7265625" style="14" customWidth="1"/>
    <col min="5638" max="5888" width="9" style="14"/>
    <col min="5889" max="5889" width="22.54296875" style="14" customWidth="1"/>
    <col min="5890" max="5890" width="17.453125" style="14" customWidth="1"/>
    <col min="5891" max="5891" width="18" style="14" customWidth="1"/>
    <col min="5892" max="5892" width="14.1796875" style="14" customWidth="1"/>
    <col min="5893" max="5893" width="16.7265625" style="14" customWidth="1"/>
    <col min="5894" max="6144" width="9" style="14"/>
    <col min="6145" max="6145" width="22.54296875" style="14" customWidth="1"/>
    <col min="6146" max="6146" width="17.453125" style="14" customWidth="1"/>
    <col min="6147" max="6147" width="18" style="14" customWidth="1"/>
    <col min="6148" max="6148" width="14.1796875" style="14" customWidth="1"/>
    <col min="6149" max="6149" width="16.7265625" style="14" customWidth="1"/>
    <col min="6150" max="6400" width="9" style="14"/>
    <col min="6401" max="6401" width="22.54296875" style="14" customWidth="1"/>
    <col min="6402" max="6402" width="17.453125" style="14" customWidth="1"/>
    <col min="6403" max="6403" width="18" style="14" customWidth="1"/>
    <col min="6404" max="6404" width="14.1796875" style="14" customWidth="1"/>
    <col min="6405" max="6405" width="16.7265625" style="14" customWidth="1"/>
    <col min="6406" max="6656" width="9" style="14"/>
    <col min="6657" max="6657" width="22.54296875" style="14" customWidth="1"/>
    <col min="6658" max="6658" width="17.453125" style="14" customWidth="1"/>
    <col min="6659" max="6659" width="18" style="14" customWidth="1"/>
    <col min="6660" max="6660" width="14.1796875" style="14" customWidth="1"/>
    <col min="6661" max="6661" width="16.7265625" style="14" customWidth="1"/>
    <col min="6662" max="6912" width="9" style="14"/>
    <col min="6913" max="6913" width="22.54296875" style="14" customWidth="1"/>
    <col min="6914" max="6914" width="17.453125" style="14" customWidth="1"/>
    <col min="6915" max="6915" width="18" style="14" customWidth="1"/>
    <col min="6916" max="6916" width="14.1796875" style="14" customWidth="1"/>
    <col min="6917" max="6917" width="16.7265625" style="14" customWidth="1"/>
    <col min="6918" max="7168" width="9" style="14"/>
    <col min="7169" max="7169" width="22.54296875" style="14" customWidth="1"/>
    <col min="7170" max="7170" width="17.453125" style="14" customWidth="1"/>
    <col min="7171" max="7171" width="18" style="14" customWidth="1"/>
    <col min="7172" max="7172" width="14.1796875" style="14" customWidth="1"/>
    <col min="7173" max="7173" width="16.7265625" style="14" customWidth="1"/>
    <col min="7174" max="7424" width="9" style="14"/>
    <col min="7425" max="7425" width="22.54296875" style="14" customWidth="1"/>
    <col min="7426" max="7426" width="17.453125" style="14" customWidth="1"/>
    <col min="7427" max="7427" width="18" style="14" customWidth="1"/>
    <col min="7428" max="7428" width="14.1796875" style="14" customWidth="1"/>
    <col min="7429" max="7429" width="16.7265625" style="14" customWidth="1"/>
    <col min="7430" max="7680" width="9" style="14"/>
    <col min="7681" max="7681" width="22.54296875" style="14" customWidth="1"/>
    <col min="7682" max="7682" width="17.453125" style="14" customWidth="1"/>
    <col min="7683" max="7683" width="18" style="14" customWidth="1"/>
    <col min="7684" max="7684" width="14.1796875" style="14" customWidth="1"/>
    <col min="7685" max="7685" width="16.7265625" style="14" customWidth="1"/>
    <col min="7686" max="7936" width="9" style="14"/>
    <col min="7937" max="7937" width="22.54296875" style="14" customWidth="1"/>
    <col min="7938" max="7938" width="17.453125" style="14" customWidth="1"/>
    <col min="7939" max="7939" width="18" style="14" customWidth="1"/>
    <col min="7940" max="7940" width="14.1796875" style="14" customWidth="1"/>
    <col min="7941" max="7941" width="16.7265625" style="14" customWidth="1"/>
    <col min="7942" max="8192" width="9" style="14"/>
    <col min="8193" max="8193" width="22.54296875" style="14" customWidth="1"/>
    <col min="8194" max="8194" width="17.453125" style="14" customWidth="1"/>
    <col min="8195" max="8195" width="18" style="14" customWidth="1"/>
    <col min="8196" max="8196" width="14.1796875" style="14" customWidth="1"/>
    <col min="8197" max="8197" width="16.7265625" style="14" customWidth="1"/>
    <col min="8198" max="8448" width="9" style="14"/>
    <col min="8449" max="8449" width="22.54296875" style="14" customWidth="1"/>
    <col min="8450" max="8450" width="17.453125" style="14" customWidth="1"/>
    <col min="8451" max="8451" width="18" style="14" customWidth="1"/>
    <col min="8452" max="8452" width="14.1796875" style="14" customWidth="1"/>
    <col min="8453" max="8453" width="16.7265625" style="14" customWidth="1"/>
    <col min="8454" max="8704" width="9" style="14"/>
    <col min="8705" max="8705" width="22.54296875" style="14" customWidth="1"/>
    <col min="8706" max="8706" width="17.453125" style="14" customWidth="1"/>
    <col min="8707" max="8707" width="18" style="14" customWidth="1"/>
    <col min="8708" max="8708" width="14.1796875" style="14" customWidth="1"/>
    <col min="8709" max="8709" width="16.7265625" style="14" customWidth="1"/>
    <col min="8710" max="8960" width="9" style="14"/>
    <col min="8961" max="8961" width="22.54296875" style="14" customWidth="1"/>
    <col min="8962" max="8962" width="17.453125" style="14" customWidth="1"/>
    <col min="8963" max="8963" width="18" style="14" customWidth="1"/>
    <col min="8964" max="8964" width="14.1796875" style="14" customWidth="1"/>
    <col min="8965" max="8965" width="16.7265625" style="14" customWidth="1"/>
    <col min="8966" max="9216" width="9" style="14"/>
    <col min="9217" max="9217" width="22.54296875" style="14" customWidth="1"/>
    <col min="9218" max="9218" width="17.453125" style="14" customWidth="1"/>
    <col min="9219" max="9219" width="18" style="14" customWidth="1"/>
    <col min="9220" max="9220" width="14.1796875" style="14" customWidth="1"/>
    <col min="9221" max="9221" width="16.7265625" style="14" customWidth="1"/>
    <col min="9222" max="9472" width="9" style="14"/>
    <col min="9473" max="9473" width="22.54296875" style="14" customWidth="1"/>
    <col min="9474" max="9474" width="17.453125" style="14" customWidth="1"/>
    <col min="9475" max="9475" width="18" style="14" customWidth="1"/>
    <col min="9476" max="9476" width="14.1796875" style="14" customWidth="1"/>
    <col min="9477" max="9477" width="16.7265625" style="14" customWidth="1"/>
    <col min="9478" max="9728" width="9" style="14"/>
    <col min="9729" max="9729" width="22.54296875" style="14" customWidth="1"/>
    <col min="9730" max="9730" width="17.453125" style="14" customWidth="1"/>
    <col min="9731" max="9731" width="18" style="14" customWidth="1"/>
    <col min="9732" max="9732" width="14.1796875" style="14" customWidth="1"/>
    <col min="9733" max="9733" width="16.7265625" style="14" customWidth="1"/>
    <col min="9734" max="9984" width="9" style="14"/>
    <col min="9985" max="9985" width="22.54296875" style="14" customWidth="1"/>
    <col min="9986" max="9986" width="17.453125" style="14" customWidth="1"/>
    <col min="9987" max="9987" width="18" style="14" customWidth="1"/>
    <col min="9988" max="9988" width="14.1796875" style="14" customWidth="1"/>
    <col min="9989" max="9989" width="16.7265625" style="14" customWidth="1"/>
    <col min="9990" max="10240" width="9" style="14"/>
    <col min="10241" max="10241" width="22.54296875" style="14" customWidth="1"/>
    <col min="10242" max="10242" width="17.453125" style="14" customWidth="1"/>
    <col min="10243" max="10243" width="18" style="14" customWidth="1"/>
    <col min="10244" max="10244" width="14.1796875" style="14" customWidth="1"/>
    <col min="10245" max="10245" width="16.7265625" style="14" customWidth="1"/>
    <col min="10246" max="10496" width="9" style="14"/>
    <col min="10497" max="10497" width="22.54296875" style="14" customWidth="1"/>
    <col min="10498" max="10498" width="17.453125" style="14" customWidth="1"/>
    <col min="10499" max="10499" width="18" style="14" customWidth="1"/>
    <col min="10500" max="10500" width="14.1796875" style="14" customWidth="1"/>
    <col min="10501" max="10501" width="16.7265625" style="14" customWidth="1"/>
    <col min="10502" max="10752" width="9" style="14"/>
    <col min="10753" max="10753" width="22.54296875" style="14" customWidth="1"/>
    <col min="10754" max="10754" width="17.453125" style="14" customWidth="1"/>
    <col min="10755" max="10755" width="18" style="14" customWidth="1"/>
    <col min="10756" max="10756" width="14.1796875" style="14" customWidth="1"/>
    <col min="10757" max="10757" width="16.7265625" style="14" customWidth="1"/>
    <col min="10758" max="11008" width="9" style="14"/>
    <col min="11009" max="11009" width="22.54296875" style="14" customWidth="1"/>
    <col min="11010" max="11010" width="17.453125" style="14" customWidth="1"/>
    <col min="11011" max="11011" width="18" style="14" customWidth="1"/>
    <col min="11012" max="11012" width="14.1796875" style="14" customWidth="1"/>
    <col min="11013" max="11013" width="16.7265625" style="14" customWidth="1"/>
    <col min="11014" max="11264" width="9" style="14"/>
    <col min="11265" max="11265" width="22.54296875" style="14" customWidth="1"/>
    <col min="11266" max="11266" width="17.453125" style="14" customWidth="1"/>
    <col min="11267" max="11267" width="18" style="14" customWidth="1"/>
    <col min="11268" max="11268" width="14.1796875" style="14" customWidth="1"/>
    <col min="11269" max="11269" width="16.7265625" style="14" customWidth="1"/>
    <col min="11270" max="11520" width="9" style="14"/>
    <col min="11521" max="11521" width="22.54296875" style="14" customWidth="1"/>
    <col min="11522" max="11522" width="17.453125" style="14" customWidth="1"/>
    <col min="11523" max="11523" width="18" style="14" customWidth="1"/>
    <col min="11524" max="11524" width="14.1796875" style="14" customWidth="1"/>
    <col min="11525" max="11525" width="16.7265625" style="14" customWidth="1"/>
    <col min="11526" max="11776" width="9" style="14"/>
    <col min="11777" max="11777" width="22.54296875" style="14" customWidth="1"/>
    <col min="11778" max="11778" width="17.453125" style="14" customWidth="1"/>
    <col min="11779" max="11779" width="18" style="14" customWidth="1"/>
    <col min="11780" max="11780" width="14.1796875" style="14" customWidth="1"/>
    <col min="11781" max="11781" width="16.7265625" style="14" customWidth="1"/>
    <col min="11782" max="12032" width="9" style="14"/>
    <col min="12033" max="12033" width="22.54296875" style="14" customWidth="1"/>
    <col min="12034" max="12034" width="17.453125" style="14" customWidth="1"/>
    <col min="12035" max="12035" width="18" style="14" customWidth="1"/>
    <col min="12036" max="12036" width="14.1796875" style="14" customWidth="1"/>
    <col min="12037" max="12037" width="16.7265625" style="14" customWidth="1"/>
    <col min="12038" max="12288" width="9" style="14"/>
    <col min="12289" max="12289" width="22.54296875" style="14" customWidth="1"/>
    <col min="12290" max="12290" width="17.453125" style="14" customWidth="1"/>
    <col min="12291" max="12291" width="18" style="14" customWidth="1"/>
    <col min="12292" max="12292" width="14.1796875" style="14" customWidth="1"/>
    <col min="12293" max="12293" width="16.7265625" style="14" customWidth="1"/>
    <col min="12294" max="12544" width="9" style="14"/>
    <col min="12545" max="12545" width="22.54296875" style="14" customWidth="1"/>
    <col min="12546" max="12546" width="17.453125" style="14" customWidth="1"/>
    <col min="12547" max="12547" width="18" style="14" customWidth="1"/>
    <col min="12548" max="12548" width="14.1796875" style="14" customWidth="1"/>
    <col min="12549" max="12549" width="16.7265625" style="14" customWidth="1"/>
    <col min="12550" max="12800" width="9" style="14"/>
    <col min="12801" max="12801" width="22.54296875" style="14" customWidth="1"/>
    <col min="12802" max="12802" width="17.453125" style="14" customWidth="1"/>
    <col min="12803" max="12803" width="18" style="14" customWidth="1"/>
    <col min="12804" max="12804" width="14.1796875" style="14" customWidth="1"/>
    <col min="12805" max="12805" width="16.7265625" style="14" customWidth="1"/>
    <col min="12806" max="13056" width="9" style="14"/>
    <col min="13057" max="13057" width="22.54296875" style="14" customWidth="1"/>
    <col min="13058" max="13058" width="17.453125" style="14" customWidth="1"/>
    <col min="13059" max="13059" width="18" style="14" customWidth="1"/>
    <col min="13060" max="13060" width="14.1796875" style="14" customWidth="1"/>
    <col min="13061" max="13061" width="16.7265625" style="14" customWidth="1"/>
    <col min="13062" max="13312" width="9" style="14"/>
    <col min="13313" max="13313" width="22.54296875" style="14" customWidth="1"/>
    <col min="13314" max="13314" width="17.453125" style="14" customWidth="1"/>
    <col min="13315" max="13315" width="18" style="14" customWidth="1"/>
    <col min="13316" max="13316" width="14.1796875" style="14" customWidth="1"/>
    <col min="13317" max="13317" width="16.7265625" style="14" customWidth="1"/>
    <col min="13318" max="13568" width="9" style="14"/>
    <col min="13569" max="13569" width="22.54296875" style="14" customWidth="1"/>
    <col min="13570" max="13570" width="17.453125" style="14" customWidth="1"/>
    <col min="13571" max="13571" width="18" style="14" customWidth="1"/>
    <col min="13572" max="13572" width="14.1796875" style="14" customWidth="1"/>
    <col min="13573" max="13573" width="16.7265625" style="14" customWidth="1"/>
    <col min="13574" max="13824" width="9" style="14"/>
    <col min="13825" max="13825" width="22.54296875" style="14" customWidth="1"/>
    <col min="13826" max="13826" width="17.453125" style="14" customWidth="1"/>
    <col min="13827" max="13827" width="18" style="14" customWidth="1"/>
    <col min="13828" max="13828" width="14.1796875" style="14" customWidth="1"/>
    <col min="13829" max="13829" width="16.7265625" style="14" customWidth="1"/>
    <col min="13830" max="14080" width="9" style="14"/>
    <col min="14081" max="14081" width="22.54296875" style="14" customWidth="1"/>
    <col min="14082" max="14082" width="17.453125" style="14" customWidth="1"/>
    <col min="14083" max="14083" width="18" style="14" customWidth="1"/>
    <col min="14084" max="14084" width="14.1796875" style="14" customWidth="1"/>
    <col min="14085" max="14085" width="16.7265625" style="14" customWidth="1"/>
    <col min="14086" max="14336" width="9" style="14"/>
    <col min="14337" max="14337" width="22.54296875" style="14" customWidth="1"/>
    <col min="14338" max="14338" width="17.453125" style="14" customWidth="1"/>
    <col min="14339" max="14339" width="18" style="14" customWidth="1"/>
    <col min="14340" max="14340" width="14.1796875" style="14" customWidth="1"/>
    <col min="14341" max="14341" width="16.7265625" style="14" customWidth="1"/>
    <col min="14342" max="14592" width="9" style="14"/>
    <col min="14593" max="14593" width="22.54296875" style="14" customWidth="1"/>
    <col min="14594" max="14594" width="17.453125" style="14" customWidth="1"/>
    <col min="14595" max="14595" width="18" style="14" customWidth="1"/>
    <col min="14596" max="14596" width="14.1796875" style="14" customWidth="1"/>
    <col min="14597" max="14597" width="16.7265625" style="14" customWidth="1"/>
    <col min="14598" max="14848" width="9" style="14"/>
    <col min="14849" max="14849" width="22.54296875" style="14" customWidth="1"/>
    <col min="14850" max="14850" width="17.453125" style="14" customWidth="1"/>
    <col min="14851" max="14851" width="18" style="14" customWidth="1"/>
    <col min="14852" max="14852" width="14.1796875" style="14" customWidth="1"/>
    <col min="14853" max="14853" width="16.7265625" style="14" customWidth="1"/>
    <col min="14854" max="15104" width="9" style="14"/>
    <col min="15105" max="15105" width="22.54296875" style="14" customWidth="1"/>
    <col min="15106" max="15106" width="17.453125" style="14" customWidth="1"/>
    <col min="15107" max="15107" width="18" style="14" customWidth="1"/>
    <col min="15108" max="15108" width="14.1796875" style="14" customWidth="1"/>
    <col min="15109" max="15109" width="16.7265625" style="14" customWidth="1"/>
    <col min="15110" max="15360" width="9" style="14"/>
    <col min="15361" max="15361" width="22.54296875" style="14" customWidth="1"/>
    <col min="15362" max="15362" width="17.453125" style="14" customWidth="1"/>
    <col min="15363" max="15363" width="18" style="14" customWidth="1"/>
    <col min="15364" max="15364" width="14.1796875" style="14" customWidth="1"/>
    <col min="15365" max="15365" width="16.7265625" style="14" customWidth="1"/>
    <col min="15366" max="15616" width="9" style="14"/>
    <col min="15617" max="15617" width="22.54296875" style="14" customWidth="1"/>
    <col min="15618" max="15618" width="17.453125" style="14" customWidth="1"/>
    <col min="15619" max="15619" width="18" style="14" customWidth="1"/>
    <col min="15620" max="15620" width="14.1796875" style="14" customWidth="1"/>
    <col min="15621" max="15621" width="16.7265625" style="14" customWidth="1"/>
    <col min="15622" max="15872" width="9" style="14"/>
    <col min="15873" max="15873" width="22.54296875" style="14" customWidth="1"/>
    <col min="15874" max="15874" width="17.453125" style="14" customWidth="1"/>
    <col min="15875" max="15875" width="18" style="14" customWidth="1"/>
    <col min="15876" max="15876" width="14.1796875" style="14" customWidth="1"/>
    <col min="15877" max="15877" width="16.7265625" style="14" customWidth="1"/>
    <col min="15878" max="16128" width="9" style="14"/>
    <col min="16129" max="16129" width="22.54296875" style="14" customWidth="1"/>
    <col min="16130" max="16130" width="17.453125" style="14" customWidth="1"/>
    <col min="16131" max="16131" width="18" style="14" customWidth="1"/>
    <col min="16132" max="16132" width="14.1796875" style="14" customWidth="1"/>
    <col min="16133" max="16133" width="16.7265625" style="14" customWidth="1"/>
    <col min="16134" max="16384" width="9" style="14"/>
  </cols>
  <sheetData>
    <row r="1" spans="1:5" ht="28.5" thickBot="1">
      <c r="A1" s="1083" t="s">
        <v>700</v>
      </c>
      <c r="B1" s="33" t="s">
        <v>701</v>
      </c>
      <c r="C1" s="1085" t="s">
        <v>889</v>
      </c>
      <c r="D1" s="1085" t="s">
        <v>890</v>
      </c>
      <c r="E1" s="34" t="s">
        <v>702</v>
      </c>
    </row>
    <row r="2" spans="1:5" ht="31.5" customHeight="1" thickBot="1">
      <c r="A2" s="1084"/>
      <c r="B2" s="35" t="s">
        <v>703</v>
      </c>
      <c r="C2" s="1086"/>
      <c r="D2" s="1086"/>
      <c r="E2" s="36" t="s">
        <v>703</v>
      </c>
    </row>
    <row r="3" spans="1:5">
      <c r="A3" s="1084"/>
      <c r="B3" s="37" t="s">
        <v>704</v>
      </c>
      <c r="C3" s="1086"/>
      <c r="D3" s="1086"/>
      <c r="E3" s="38" t="s">
        <v>891</v>
      </c>
    </row>
    <row r="4" spans="1:5">
      <c r="A4" s="39" t="s">
        <v>705</v>
      </c>
      <c r="B4" s="40">
        <v>236377239</v>
      </c>
      <c r="C4" s="41">
        <v>0</v>
      </c>
      <c r="D4" s="40">
        <v>0</v>
      </c>
      <c r="E4" s="40">
        <f>B4+C4-D4</f>
        <v>236377239</v>
      </c>
    </row>
    <row r="5" spans="1:5" ht="28">
      <c r="A5" s="39" t="s">
        <v>706</v>
      </c>
      <c r="B5" s="40">
        <v>1003282726</v>
      </c>
      <c r="C5" s="41">
        <v>0</v>
      </c>
      <c r="D5" s="40">
        <v>0</v>
      </c>
      <c r="E5" s="40">
        <f t="shared" ref="E5:E11" si="0">B5+C5-D5</f>
        <v>1003282726</v>
      </c>
    </row>
    <row r="6" spans="1:5" ht="28">
      <c r="A6" s="39" t="s">
        <v>707</v>
      </c>
      <c r="B6" s="40">
        <v>325635458</v>
      </c>
      <c r="C6" s="41">
        <v>0</v>
      </c>
      <c r="D6" s="40">
        <v>0</v>
      </c>
      <c r="E6" s="40">
        <f t="shared" si="0"/>
        <v>325635458</v>
      </c>
    </row>
    <row r="7" spans="1:5" ht="42">
      <c r="A7" s="39" t="s">
        <v>708</v>
      </c>
      <c r="B7" s="40">
        <v>284231055</v>
      </c>
      <c r="C7" s="41">
        <v>0</v>
      </c>
      <c r="D7" s="40">
        <v>0</v>
      </c>
      <c r="E7" s="40">
        <f t="shared" si="0"/>
        <v>284231055</v>
      </c>
    </row>
    <row r="8" spans="1:5" ht="56">
      <c r="A8" s="39" t="s">
        <v>709</v>
      </c>
      <c r="B8" s="40">
        <v>325129312</v>
      </c>
      <c r="C8" s="41">
        <v>0</v>
      </c>
      <c r="D8" s="40">
        <v>0</v>
      </c>
      <c r="E8" s="40">
        <f t="shared" si="0"/>
        <v>325129312</v>
      </c>
    </row>
    <row r="9" spans="1:5" ht="28">
      <c r="A9" s="39" t="s">
        <v>710</v>
      </c>
      <c r="B9" s="40">
        <v>535743747</v>
      </c>
      <c r="C9" s="41">
        <v>0</v>
      </c>
      <c r="D9" s="40">
        <v>0</v>
      </c>
      <c r="E9" s="40">
        <f t="shared" si="0"/>
        <v>535743747</v>
      </c>
    </row>
    <row r="10" spans="1:5" ht="28">
      <c r="A10" s="39" t="s">
        <v>711</v>
      </c>
      <c r="B10" s="40">
        <v>0</v>
      </c>
      <c r="C10" s="41">
        <v>0</v>
      </c>
      <c r="D10" s="40">
        <v>0</v>
      </c>
      <c r="E10" s="40">
        <f t="shared" si="0"/>
        <v>0</v>
      </c>
    </row>
    <row r="11" spans="1:5">
      <c r="A11" s="39" t="s">
        <v>712</v>
      </c>
      <c r="B11" s="40">
        <v>1053974</v>
      </c>
      <c r="C11" s="42">
        <v>0</v>
      </c>
      <c r="D11" s="40">
        <v>0</v>
      </c>
      <c r="E11" s="40">
        <f t="shared" si="0"/>
        <v>1053974</v>
      </c>
    </row>
    <row r="12" spans="1:5">
      <c r="A12" s="43" t="s">
        <v>713</v>
      </c>
      <c r="B12" s="44">
        <f>SUM(B4:B11)</f>
        <v>2711453511</v>
      </c>
      <c r="C12" s="44">
        <f t="shared" ref="C12:E12" si="1">SUM(C4:C11)</f>
        <v>0</v>
      </c>
      <c r="D12" s="44">
        <f t="shared" si="1"/>
        <v>0</v>
      </c>
      <c r="E12" s="44">
        <f t="shared" si="1"/>
        <v>2711453511</v>
      </c>
    </row>
    <row r="13" spans="1:5" ht="56">
      <c r="A13" s="39" t="s">
        <v>714</v>
      </c>
      <c r="B13" s="40">
        <v>5677058525</v>
      </c>
      <c r="C13" s="40">
        <v>0</v>
      </c>
      <c r="D13" s="40">
        <v>0</v>
      </c>
      <c r="E13" s="40">
        <f>B13+C13-D13</f>
        <v>5677058525</v>
      </c>
    </row>
    <row r="14" spans="1:5" ht="28">
      <c r="A14" s="43" t="s">
        <v>715</v>
      </c>
      <c r="B14" s="44">
        <f>SUM(B12:B13)</f>
        <v>8388512036</v>
      </c>
      <c r="C14" s="44">
        <f t="shared" ref="C14:E14" si="2">SUM(C12:C13)</f>
        <v>0</v>
      </c>
      <c r="D14" s="44">
        <f t="shared" si="2"/>
        <v>0</v>
      </c>
      <c r="E14" s="44">
        <f t="shared" si="2"/>
        <v>8388512036</v>
      </c>
    </row>
  </sheetData>
  <mergeCells count="3">
    <mergeCell ref="A1:A3"/>
    <mergeCell ref="C1:C3"/>
    <mergeCell ref="D1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7"/>
  <sheetViews>
    <sheetView topLeftCell="A16" workbookViewId="0">
      <selection activeCell="G30" sqref="G30"/>
    </sheetView>
  </sheetViews>
  <sheetFormatPr defaultColWidth="9" defaultRowHeight="15.5"/>
  <cols>
    <col min="1" max="1" width="21.453125" style="2" customWidth="1"/>
    <col min="2" max="2" width="17.81640625" style="18" customWidth="1"/>
    <col min="3" max="3" width="15.7265625" style="18" bestFit="1" customWidth="1"/>
    <col min="4" max="4" width="21.1796875" style="484" bestFit="1" customWidth="1"/>
    <col min="5" max="5" width="15.7265625" style="2" customWidth="1"/>
    <col min="6" max="16384" width="9" style="2"/>
  </cols>
  <sheetData>
    <row r="1" spans="1:6">
      <c r="A1" s="19" t="s">
        <v>780</v>
      </c>
      <c r="B1" s="20" t="s">
        <v>280</v>
      </c>
      <c r="C1" s="21" t="s">
        <v>281</v>
      </c>
      <c r="D1" s="481" t="s">
        <v>781</v>
      </c>
      <c r="E1" s="21" t="s">
        <v>283</v>
      </c>
    </row>
    <row r="2" spans="1:6">
      <c r="A2" s="22"/>
      <c r="B2" s="23"/>
      <c r="C2" s="24" t="s">
        <v>782</v>
      </c>
      <c r="D2" s="24" t="s">
        <v>782</v>
      </c>
      <c r="E2" s="24" t="s">
        <v>782</v>
      </c>
    </row>
    <row r="3" spans="1:6">
      <c r="A3" s="25" t="s">
        <v>892</v>
      </c>
      <c r="B3" s="26">
        <v>44790</v>
      </c>
      <c r="C3" s="27">
        <v>574500</v>
      </c>
      <c r="D3" s="482">
        <v>0</v>
      </c>
      <c r="E3" s="27">
        <f>C3-D3</f>
        <v>574500</v>
      </c>
      <c r="F3" s="18"/>
    </row>
    <row r="4" spans="1:6">
      <c r="A4" s="25" t="s">
        <v>893</v>
      </c>
      <c r="B4" s="26">
        <v>44790</v>
      </c>
      <c r="C4" s="27">
        <v>500000</v>
      </c>
      <c r="D4" s="482">
        <v>0</v>
      </c>
      <c r="E4" s="27">
        <f t="shared" ref="E4:E26" si="0">C4-D4</f>
        <v>500000</v>
      </c>
      <c r="F4" s="18"/>
    </row>
    <row r="5" spans="1:6">
      <c r="A5" s="25" t="s">
        <v>894</v>
      </c>
      <c r="B5" s="26">
        <v>44790</v>
      </c>
      <c r="C5" s="27">
        <v>450000</v>
      </c>
      <c r="D5" s="482">
        <v>0</v>
      </c>
      <c r="E5" s="27">
        <f t="shared" si="0"/>
        <v>450000</v>
      </c>
      <c r="F5" s="18"/>
    </row>
    <row r="6" spans="1:6">
      <c r="A6" s="25" t="s">
        <v>895</v>
      </c>
      <c r="B6" s="26">
        <v>44790</v>
      </c>
      <c r="C6" s="27">
        <v>500000</v>
      </c>
      <c r="D6" s="482">
        <v>0</v>
      </c>
      <c r="E6" s="27">
        <f t="shared" si="0"/>
        <v>500000</v>
      </c>
      <c r="F6" s="18"/>
    </row>
    <row r="7" spans="1:6">
      <c r="A7" s="25" t="s">
        <v>896</v>
      </c>
      <c r="B7" s="26">
        <v>44791</v>
      </c>
      <c r="C7" s="27">
        <v>500000</v>
      </c>
      <c r="D7" s="482">
        <v>0</v>
      </c>
      <c r="E7" s="27">
        <f t="shared" si="0"/>
        <v>500000</v>
      </c>
      <c r="F7" s="18"/>
    </row>
    <row r="8" spans="1:6">
      <c r="A8" s="25" t="s">
        <v>897</v>
      </c>
      <c r="B8" s="26">
        <v>44790</v>
      </c>
      <c r="C8" s="27">
        <v>483000</v>
      </c>
      <c r="D8" s="482">
        <v>0</v>
      </c>
      <c r="E8" s="27">
        <f t="shared" si="0"/>
        <v>483000</v>
      </c>
      <c r="F8" s="18"/>
    </row>
    <row r="9" spans="1:6">
      <c r="A9" s="25" t="s">
        <v>898</v>
      </c>
      <c r="B9" s="26">
        <v>44790</v>
      </c>
      <c r="C9" s="27">
        <v>500000</v>
      </c>
      <c r="D9" s="482">
        <v>0</v>
      </c>
      <c r="E9" s="27">
        <f t="shared" si="0"/>
        <v>500000</v>
      </c>
      <c r="F9" s="18"/>
    </row>
    <row r="10" spans="1:6">
      <c r="A10" s="25" t="s">
        <v>899</v>
      </c>
      <c r="B10" s="26">
        <v>44790</v>
      </c>
      <c r="C10" s="27">
        <v>500000</v>
      </c>
      <c r="D10" s="482">
        <v>0</v>
      </c>
      <c r="E10" s="27">
        <f t="shared" si="0"/>
        <v>500000</v>
      </c>
      <c r="F10" s="18"/>
    </row>
    <row r="11" spans="1:6">
      <c r="A11" s="25" t="s">
        <v>900</v>
      </c>
      <c r="B11" s="26">
        <v>44790</v>
      </c>
      <c r="C11" s="27">
        <v>450000</v>
      </c>
      <c r="D11" s="482">
        <v>0</v>
      </c>
      <c r="E11" s="27">
        <f t="shared" si="0"/>
        <v>450000</v>
      </c>
      <c r="F11" s="18"/>
    </row>
    <row r="12" spans="1:6">
      <c r="A12" s="25" t="s">
        <v>904</v>
      </c>
      <c r="B12" s="26">
        <v>44791</v>
      </c>
      <c r="C12" s="27">
        <v>250000</v>
      </c>
      <c r="D12" s="482">
        <v>0</v>
      </c>
      <c r="E12" s="27">
        <f t="shared" si="0"/>
        <v>250000</v>
      </c>
      <c r="F12" s="18"/>
    </row>
    <row r="13" spans="1:6">
      <c r="A13" s="25" t="s">
        <v>905</v>
      </c>
      <c r="B13" s="26">
        <v>44810</v>
      </c>
      <c r="C13" s="27">
        <v>350000</v>
      </c>
      <c r="D13" s="482">
        <v>0</v>
      </c>
      <c r="E13" s="27">
        <f t="shared" si="0"/>
        <v>350000</v>
      </c>
      <c r="F13" s="18"/>
    </row>
    <row r="14" spans="1:6">
      <c r="A14" s="25" t="s">
        <v>905</v>
      </c>
      <c r="B14" s="26">
        <v>44810</v>
      </c>
      <c r="C14" s="27">
        <v>494100</v>
      </c>
      <c r="D14" s="482">
        <v>0</v>
      </c>
      <c r="E14" s="27">
        <f t="shared" si="0"/>
        <v>494100</v>
      </c>
      <c r="F14" s="18"/>
    </row>
    <row r="15" spans="1:6">
      <c r="A15" s="25" t="s">
        <v>905</v>
      </c>
      <c r="B15" s="26">
        <v>44830</v>
      </c>
      <c r="C15" s="27">
        <v>350000</v>
      </c>
      <c r="D15" s="482">
        <v>0</v>
      </c>
      <c r="E15" s="27">
        <f t="shared" si="0"/>
        <v>350000</v>
      </c>
      <c r="F15" s="18"/>
    </row>
    <row r="16" spans="1:6">
      <c r="A16" s="25" t="s">
        <v>906</v>
      </c>
      <c r="B16" s="26">
        <v>44810</v>
      </c>
      <c r="C16" s="27">
        <v>54100</v>
      </c>
      <c r="D16" s="482">
        <v>0</v>
      </c>
      <c r="E16" s="27">
        <f t="shared" si="0"/>
        <v>54100</v>
      </c>
      <c r="F16" s="18"/>
    </row>
    <row r="17" spans="1:6">
      <c r="A17" s="25" t="s">
        <v>906</v>
      </c>
      <c r="B17" s="26">
        <v>44830</v>
      </c>
      <c r="C17" s="27">
        <v>37800</v>
      </c>
      <c r="D17" s="482">
        <v>0</v>
      </c>
      <c r="E17" s="27">
        <f t="shared" si="0"/>
        <v>37800</v>
      </c>
      <c r="F17" s="18"/>
    </row>
    <row r="18" spans="1:6">
      <c r="A18" s="25" t="s">
        <v>907</v>
      </c>
      <c r="B18" s="26">
        <v>44810</v>
      </c>
      <c r="C18" s="27">
        <v>56000</v>
      </c>
      <c r="D18" s="482">
        <v>0</v>
      </c>
      <c r="E18" s="27">
        <f t="shared" si="0"/>
        <v>56000</v>
      </c>
      <c r="F18" s="18"/>
    </row>
    <row r="19" spans="1:6">
      <c r="A19" s="25" t="s">
        <v>907</v>
      </c>
      <c r="B19" s="26">
        <v>44830</v>
      </c>
      <c r="C19" s="27">
        <v>32000</v>
      </c>
      <c r="D19" s="482">
        <v>0</v>
      </c>
      <c r="E19" s="27">
        <f t="shared" si="0"/>
        <v>32000</v>
      </c>
      <c r="F19" s="18"/>
    </row>
    <row r="20" spans="1:6">
      <c r="A20" s="25" t="s">
        <v>908</v>
      </c>
      <c r="B20" s="26">
        <v>44810</v>
      </c>
      <c r="C20" s="27">
        <v>29400</v>
      </c>
      <c r="D20" s="482">
        <v>0</v>
      </c>
      <c r="E20" s="27">
        <f t="shared" si="0"/>
        <v>29400</v>
      </c>
      <c r="F20" s="18"/>
    </row>
    <row r="21" spans="1:6">
      <c r="A21" s="25" t="s">
        <v>908</v>
      </c>
      <c r="B21" s="26">
        <v>44830</v>
      </c>
      <c r="C21" s="27">
        <v>29400</v>
      </c>
      <c r="D21" s="482">
        <v>0</v>
      </c>
      <c r="E21" s="27">
        <f t="shared" si="0"/>
        <v>29400</v>
      </c>
      <c r="F21" s="18"/>
    </row>
    <row r="22" spans="1:6">
      <c r="A22" s="25" t="s">
        <v>909</v>
      </c>
      <c r="B22" s="26">
        <v>44803</v>
      </c>
      <c r="C22" s="27">
        <v>500000</v>
      </c>
      <c r="D22" s="482">
        <v>0</v>
      </c>
      <c r="E22" s="27">
        <f t="shared" si="0"/>
        <v>500000</v>
      </c>
      <c r="F22" s="18"/>
    </row>
    <row r="23" spans="1:6">
      <c r="A23" s="25" t="s">
        <v>910</v>
      </c>
      <c r="B23" s="26">
        <v>44803</v>
      </c>
      <c r="C23" s="27">
        <v>500000</v>
      </c>
      <c r="D23" s="482">
        <v>0</v>
      </c>
      <c r="E23" s="27">
        <f t="shared" si="0"/>
        <v>500000</v>
      </c>
      <c r="F23" s="18"/>
    </row>
    <row r="24" spans="1:6">
      <c r="A24" s="25" t="s">
        <v>911</v>
      </c>
      <c r="B24" s="480">
        <v>44809</v>
      </c>
      <c r="C24" s="27">
        <v>100000</v>
      </c>
      <c r="D24" s="482">
        <v>0</v>
      </c>
      <c r="E24" s="27">
        <f t="shared" si="0"/>
        <v>100000</v>
      </c>
      <c r="F24" s="18"/>
    </row>
    <row r="25" spans="1:6">
      <c r="A25" s="25" t="s">
        <v>913</v>
      </c>
      <c r="B25" s="26">
        <v>44811</v>
      </c>
      <c r="C25" s="27">
        <v>300000</v>
      </c>
      <c r="D25" s="482">
        <v>0</v>
      </c>
      <c r="E25" s="27">
        <f t="shared" si="0"/>
        <v>300000</v>
      </c>
      <c r="F25" s="18"/>
    </row>
    <row r="26" spans="1:6">
      <c r="A26" s="25" t="s">
        <v>914</v>
      </c>
      <c r="B26" s="26">
        <v>44790</v>
      </c>
      <c r="C26" s="27">
        <v>75000</v>
      </c>
      <c r="D26" s="482">
        <v>0</v>
      </c>
      <c r="E26" s="27">
        <f t="shared" si="0"/>
        <v>75000</v>
      </c>
      <c r="F26" s="18"/>
    </row>
    <row r="27" spans="1:6" s="1" customFormat="1" ht="15">
      <c r="A27" s="28" t="s">
        <v>34</v>
      </c>
      <c r="B27" s="29"/>
      <c r="C27" s="29">
        <f>SUM(C3:C26)</f>
        <v>7615300</v>
      </c>
      <c r="D27" s="483">
        <f>SUM(D3:D26)</f>
        <v>0</v>
      </c>
      <c r="E27" s="29">
        <f>SUM(E3:E26)</f>
        <v>7615300</v>
      </c>
    </row>
  </sheetData>
  <sortState ref="A3:F30">
    <sortCondition ref="A3:A30"/>
  </sortState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18" sqref="H18"/>
    </sheetView>
  </sheetViews>
  <sheetFormatPr defaultColWidth="9" defaultRowHeight="15.5"/>
  <cols>
    <col min="1" max="1" width="21.453125" style="2" customWidth="1"/>
    <col min="2" max="2" width="17.81640625" style="18" customWidth="1"/>
    <col min="3" max="3" width="15.7265625" style="18" bestFit="1" customWidth="1"/>
    <col min="4" max="4" width="21.1796875" style="484" bestFit="1" customWidth="1"/>
    <col min="5" max="5" width="15.7265625" style="2" customWidth="1"/>
    <col min="6" max="16384" width="9" style="2"/>
  </cols>
  <sheetData>
    <row r="1" spans="1:6" ht="16" thickBot="1">
      <c r="A1" s="19" t="s">
        <v>780</v>
      </c>
      <c r="B1" s="20" t="s">
        <v>280</v>
      </c>
      <c r="C1" s="21" t="s">
        <v>281</v>
      </c>
      <c r="D1" s="481" t="s">
        <v>781</v>
      </c>
      <c r="E1" s="21" t="s">
        <v>283</v>
      </c>
    </row>
    <row r="2" spans="1:6" ht="16" thickBot="1">
      <c r="A2" s="22"/>
      <c r="B2" s="23"/>
      <c r="C2" s="24" t="s">
        <v>782</v>
      </c>
      <c r="D2" s="24" t="s">
        <v>782</v>
      </c>
      <c r="E2" s="24" t="s">
        <v>782</v>
      </c>
    </row>
    <row r="3" spans="1:6">
      <c r="A3" s="25" t="s">
        <v>892</v>
      </c>
      <c r="B3" s="26">
        <v>44790</v>
      </c>
      <c r="C3" s="27">
        <v>574500</v>
      </c>
      <c r="D3" s="482">
        <v>0</v>
      </c>
      <c r="E3" s="27">
        <f>C3-D3</f>
        <v>574500</v>
      </c>
      <c r="F3" s="18"/>
    </row>
    <row r="4" spans="1:6">
      <c r="A4" s="25" t="s">
        <v>893</v>
      </c>
      <c r="B4" s="26">
        <v>44790</v>
      </c>
      <c r="C4" s="27">
        <v>500000</v>
      </c>
      <c r="D4" s="482">
        <v>0</v>
      </c>
      <c r="E4" s="27">
        <f t="shared" ref="E4:E30" si="0">C4-D4</f>
        <v>500000</v>
      </c>
      <c r="F4" s="18"/>
    </row>
    <row r="5" spans="1:6">
      <c r="A5" s="25" t="s">
        <v>894</v>
      </c>
      <c r="B5" s="26">
        <v>44790</v>
      </c>
      <c r="C5" s="27">
        <v>450000</v>
      </c>
      <c r="D5" s="482">
        <v>0</v>
      </c>
      <c r="E5" s="27">
        <f t="shared" si="0"/>
        <v>450000</v>
      </c>
      <c r="F5" s="18"/>
    </row>
    <row r="6" spans="1:6">
      <c r="A6" s="25" t="s">
        <v>895</v>
      </c>
      <c r="B6" s="26">
        <v>44790</v>
      </c>
      <c r="C6" s="27">
        <v>500000</v>
      </c>
      <c r="D6" s="482">
        <v>0</v>
      </c>
      <c r="E6" s="27">
        <f t="shared" si="0"/>
        <v>500000</v>
      </c>
      <c r="F6" s="18"/>
    </row>
    <row r="7" spans="1:6">
      <c r="A7" s="25" t="s">
        <v>896</v>
      </c>
      <c r="B7" s="26">
        <v>44791</v>
      </c>
      <c r="C7" s="27">
        <v>500000</v>
      </c>
      <c r="D7" s="482">
        <v>0</v>
      </c>
      <c r="E7" s="27">
        <f t="shared" si="0"/>
        <v>500000</v>
      </c>
      <c r="F7" s="18"/>
    </row>
    <row r="8" spans="1:6">
      <c r="A8" s="25" t="s">
        <v>897</v>
      </c>
      <c r="B8" s="26">
        <v>44790</v>
      </c>
      <c r="C8" s="27">
        <v>483000</v>
      </c>
      <c r="D8" s="482">
        <v>0</v>
      </c>
      <c r="E8" s="27">
        <f t="shared" si="0"/>
        <v>483000</v>
      </c>
      <c r="F8" s="18"/>
    </row>
    <row r="9" spans="1:6">
      <c r="A9" s="25" t="s">
        <v>898</v>
      </c>
      <c r="B9" s="26">
        <v>44790</v>
      </c>
      <c r="C9" s="27">
        <v>500000</v>
      </c>
      <c r="D9" s="482">
        <v>0</v>
      </c>
      <c r="E9" s="27">
        <f t="shared" si="0"/>
        <v>500000</v>
      </c>
      <c r="F9" s="18"/>
    </row>
    <row r="10" spans="1:6">
      <c r="A10" s="25" t="s">
        <v>899</v>
      </c>
      <c r="B10" s="26">
        <v>44790</v>
      </c>
      <c r="C10" s="27">
        <v>500000</v>
      </c>
      <c r="D10" s="482">
        <v>0</v>
      </c>
      <c r="E10" s="27">
        <f t="shared" si="0"/>
        <v>500000</v>
      </c>
      <c r="F10" s="18"/>
    </row>
    <row r="11" spans="1:6">
      <c r="A11" s="25" t="s">
        <v>900</v>
      </c>
      <c r="B11" s="26">
        <v>44790</v>
      </c>
      <c r="C11" s="27">
        <v>450000</v>
      </c>
      <c r="D11" s="482">
        <v>0</v>
      </c>
      <c r="E11" s="27">
        <f t="shared" si="0"/>
        <v>450000</v>
      </c>
      <c r="F11" s="18"/>
    </row>
    <row r="12" spans="1:6">
      <c r="A12" s="25" t="s">
        <v>901</v>
      </c>
      <c r="B12" s="26">
        <v>44791</v>
      </c>
      <c r="C12" s="27">
        <v>420000</v>
      </c>
      <c r="D12" s="482">
        <v>0</v>
      </c>
      <c r="E12" s="27">
        <f t="shared" si="0"/>
        <v>420000</v>
      </c>
      <c r="F12" s="18"/>
    </row>
    <row r="13" spans="1:6">
      <c r="A13" s="25" t="s">
        <v>902</v>
      </c>
      <c r="B13" s="26">
        <v>44791</v>
      </c>
      <c r="C13" s="27">
        <v>255000</v>
      </c>
      <c r="D13" s="482">
        <v>0</v>
      </c>
      <c r="E13" s="27">
        <f t="shared" si="0"/>
        <v>255000</v>
      </c>
      <c r="F13" s="18"/>
    </row>
    <row r="14" spans="1:6">
      <c r="A14" s="25" t="s">
        <v>903</v>
      </c>
      <c r="B14" s="26">
        <v>44791</v>
      </c>
      <c r="C14" s="27">
        <v>500000</v>
      </c>
      <c r="D14" s="482">
        <v>0</v>
      </c>
      <c r="E14" s="27">
        <f t="shared" si="0"/>
        <v>500000</v>
      </c>
      <c r="F14" s="18"/>
    </row>
    <row r="15" spans="1:6">
      <c r="A15" s="25" t="s">
        <v>904</v>
      </c>
      <c r="B15" s="26">
        <v>44791</v>
      </c>
      <c r="C15" s="27">
        <v>250000</v>
      </c>
      <c r="D15" s="482">
        <v>0</v>
      </c>
      <c r="E15" s="27">
        <f t="shared" si="0"/>
        <v>250000</v>
      </c>
      <c r="F15" s="18"/>
    </row>
    <row r="16" spans="1:6">
      <c r="A16" s="25" t="s">
        <v>905</v>
      </c>
      <c r="B16" s="26">
        <v>44810</v>
      </c>
      <c r="C16" s="27">
        <v>350000</v>
      </c>
      <c r="D16" s="482">
        <v>0</v>
      </c>
      <c r="E16" s="27">
        <f t="shared" si="0"/>
        <v>350000</v>
      </c>
      <c r="F16" s="18"/>
    </row>
    <row r="17" spans="1:6">
      <c r="A17" s="25" t="s">
        <v>905</v>
      </c>
      <c r="B17" s="26">
        <v>44810</v>
      </c>
      <c r="C17" s="27">
        <v>494100</v>
      </c>
      <c r="D17" s="482">
        <v>0</v>
      </c>
      <c r="E17" s="27">
        <f t="shared" si="0"/>
        <v>494100</v>
      </c>
      <c r="F17" s="18"/>
    </row>
    <row r="18" spans="1:6">
      <c r="A18" s="25" t="s">
        <v>905</v>
      </c>
      <c r="B18" s="26">
        <v>44830</v>
      </c>
      <c r="C18" s="27">
        <v>350000</v>
      </c>
      <c r="D18" s="482">
        <v>0</v>
      </c>
      <c r="E18" s="27">
        <f t="shared" si="0"/>
        <v>350000</v>
      </c>
      <c r="F18" s="18"/>
    </row>
    <row r="19" spans="1:6">
      <c r="A19" s="25" t="s">
        <v>906</v>
      </c>
      <c r="B19" s="26">
        <v>44810</v>
      </c>
      <c r="C19" s="27">
        <v>54100</v>
      </c>
      <c r="D19" s="482">
        <v>0</v>
      </c>
      <c r="E19" s="27">
        <f t="shared" si="0"/>
        <v>54100</v>
      </c>
      <c r="F19" s="18"/>
    </row>
    <row r="20" spans="1:6">
      <c r="A20" s="25" t="s">
        <v>906</v>
      </c>
      <c r="B20" s="26">
        <v>44830</v>
      </c>
      <c r="C20" s="27">
        <v>37800</v>
      </c>
      <c r="D20" s="482">
        <v>0</v>
      </c>
      <c r="E20" s="27">
        <f t="shared" si="0"/>
        <v>37800</v>
      </c>
      <c r="F20" s="18"/>
    </row>
    <row r="21" spans="1:6">
      <c r="A21" s="25" t="s">
        <v>907</v>
      </c>
      <c r="B21" s="26">
        <v>44810</v>
      </c>
      <c r="C21" s="27">
        <v>56000</v>
      </c>
      <c r="D21" s="482">
        <v>0</v>
      </c>
      <c r="E21" s="27">
        <f t="shared" si="0"/>
        <v>56000</v>
      </c>
      <c r="F21" s="18"/>
    </row>
    <row r="22" spans="1:6">
      <c r="A22" s="25" t="s">
        <v>907</v>
      </c>
      <c r="B22" s="26">
        <v>44830</v>
      </c>
      <c r="C22" s="27">
        <v>32000</v>
      </c>
      <c r="D22" s="482">
        <v>0</v>
      </c>
      <c r="E22" s="27">
        <f t="shared" si="0"/>
        <v>32000</v>
      </c>
      <c r="F22" s="18"/>
    </row>
    <row r="23" spans="1:6">
      <c r="A23" s="25" t="s">
        <v>908</v>
      </c>
      <c r="B23" s="26">
        <v>44810</v>
      </c>
      <c r="C23" s="27">
        <v>29400</v>
      </c>
      <c r="D23" s="482">
        <v>0</v>
      </c>
      <c r="E23" s="27">
        <f t="shared" si="0"/>
        <v>29400</v>
      </c>
      <c r="F23" s="18"/>
    </row>
    <row r="24" spans="1:6">
      <c r="A24" s="25" t="s">
        <v>908</v>
      </c>
      <c r="B24" s="26">
        <v>44830</v>
      </c>
      <c r="C24" s="27">
        <v>29400</v>
      </c>
      <c r="D24" s="482">
        <v>0</v>
      </c>
      <c r="E24" s="27">
        <f t="shared" si="0"/>
        <v>29400</v>
      </c>
      <c r="F24" s="18"/>
    </row>
    <row r="25" spans="1:6">
      <c r="A25" s="25" t="s">
        <v>909</v>
      </c>
      <c r="B25" s="26">
        <v>44803</v>
      </c>
      <c r="C25" s="27">
        <v>500000</v>
      </c>
      <c r="D25" s="482">
        <v>0</v>
      </c>
      <c r="E25" s="27">
        <f t="shared" si="0"/>
        <v>500000</v>
      </c>
      <c r="F25" s="18"/>
    </row>
    <row r="26" spans="1:6">
      <c r="A26" s="25" t="s">
        <v>910</v>
      </c>
      <c r="B26" s="26">
        <v>44803</v>
      </c>
      <c r="C26" s="27">
        <v>500000</v>
      </c>
      <c r="D26" s="482">
        <v>0</v>
      </c>
      <c r="E26" s="27">
        <f t="shared" si="0"/>
        <v>500000</v>
      </c>
      <c r="F26" s="18"/>
    </row>
    <row r="27" spans="1:6">
      <c r="A27" s="25" t="s">
        <v>911</v>
      </c>
      <c r="B27" s="480">
        <v>44809</v>
      </c>
      <c r="C27" s="27">
        <v>100000</v>
      </c>
      <c r="D27" s="482">
        <v>0</v>
      </c>
      <c r="E27" s="27">
        <f t="shared" si="0"/>
        <v>100000</v>
      </c>
      <c r="F27" s="18"/>
    </row>
    <row r="28" spans="1:6">
      <c r="A28" s="25" t="s">
        <v>912</v>
      </c>
      <c r="B28" s="26">
        <v>44776</v>
      </c>
      <c r="C28" s="27">
        <v>300000</v>
      </c>
      <c r="D28" s="482">
        <v>0</v>
      </c>
      <c r="E28" s="27">
        <f t="shared" si="0"/>
        <v>300000</v>
      </c>
      <c r="F28" s="18"/>
    </row>
    <row r="29" spans="1:6">
      <c r="A29" s="25" t="s">
        <v>913</v>
      </c>
      <c r="B29" s="26">
        <v>44811</v>
      </c>
      <c r="C29" s="27">
        <v>300000</v>
      </c>
      <c r="D29" s="482">
        <v>0</v>
      </c>
      <c r="E29" s="27">
        <f t="shared" si="0"/>
        <v>300000</v>
      </c>
      <c r="F29" s="18"/>
    </row>
    <row r="30" spans="1:6">
      <c r="A30" s="25" t="s">
        <v>914</v>
      </c>
      <c r="B30" s="26">
        <v>44790</v>
      </c>
      <c r="C30" s="27">
        <v>75000</v>
      </c>
      <c r="D30" s="482">
        <v>0</v>
      </c>
      <c r="E30" s="27">
        <f t="shared" si="0"/>
        <v>75000</v>
      </c>
      <c r="F30" s="18"/>
    </row>
    <row r="31" spans="1:6" s="1" customFormat="1" ht="15">
      <c r="A31" s="28" t="s">
        <v>34</v>
      </c>
      <c r="B31" s="29"/>
      <c r="C31" s="29">
        <f>SUM(C3:C30)</f>
        <v>9090300</v>
      </c>
      <c r="D31" s="483">
        <f t="shared" ref="D31:E31" si="1">SUM(D3:D30)</f>
        <v>0</v>
      </c>
      <c r="E31" s="29">
        <f t="shared" si="1"/>
        <v>9090300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B30" sqref="B30"/>
    </sheetView>
  </sheetViews>
  <sheetFormatPr defaultColWidth="9" defaultRowHeight="14.5"/>
  <cols>
    <col min="2" max="2" width="47.453125" customWidth="1"/>
    <col min="3" max="3" width="20.54296875" customWidth="1"/>
    <col min="4" max="4" width="22" customWidth="1"/>
  </cols>
  <sheetData>
    <row r="3" spans="2:5" ht="15.5">
      <c r="B3" s="4" t="s">
        <v>792</v>
      </c>
    </row>
    <row r="4" spans="2:5" ht="15.5">
      <c r="B4" s="5"/>
    </row>
    <row r="5" spans="2:5" ht="15.5">
      <c r="B5" s="5"/>
    </row>
    <row r="6" spans="2:5">
      <c r="B6" s="6"/>
      <c r="C6" s="7" t="s">
        <v>793</v>
      </c>
      <c r="D6" s="1087" t="s">
        <v>794</v>
      </c>
      <c r="E6" s="1087"/>
    </row>
    <row r="7" spans="2:5">
      <c r="B7" s="6"/>
      <c r="C7" s="7" t="s">
        <v>3</v>
      </c>
      <c r="D7" s="1087" t="s">
        <v>3</v>
      </c>
      <c r="E7" s="1087"/>
    </row>
    <row r="8" spans="2:5" ht="15.5">
      <c r="B8" s="8" t="s">
        <v>795</v>
      </c>
      <c r="C8" s="9" t="s">
        <v>796</v>
      </c>
      <c r="D8" s="9" t="s">
        <v>796</v>
      </c>
      <c r="E8" s="10"/>
    </row>
    <row r="9" spans="2:5" ht="15.5">
      <c r="B9" s="8"/>
      <c r="C9" s="9"/>
      <c r="D9" s="9"/>
      <c r="E9" s="10"/>
    </row>
    <row r="10" spans="2:5" ht="15.5">
      <c r="B10" s="11" t="s">
        <v>42</v>
      </c>
      <c r="C10" s="12" t="s">
        <v>796</v>
      </c>
      <c r="D10" s="12" t="s">
        <v>796</v>
      </c>
      <c r="E10" s="10"/>
    </row>
    <row r="11" spans="2:5" ht="15.5">
      <c r="B11" s="5"/>
    </row>
    <row r="12" spans="2:5" ht="15.5">
      <c r="B12" s="5"/>
    </row>
    <row r="13" spans="2:5" ht="15.5">
      <c r="B13" s="4" t="s">
        <v>797</v>
      </c>
    </row>
    <row r="14" spans="2:5" ht="15.5">
      <c r="B14" s="5"/>
    </row>
    <row r="15" spans="2:5" ht="15.5">
      <c r="B15" s="5"/>
    </row>
    <row r="16" spans="2:5">
      <c r="B16" s="6"/>
      <c r="C16" s="7" t="s">
        <v>793</v>
      </c>
      <c r="D16" s="1087" t="s">
        <v>794</v>
      </c>
      <c r="E16" s="1087"/>
    </row>
    <row r="17" spans="1:6">
      <c r="B17" s="6"/>
      <c r="C17" s="7" t="s">
        <v>3</v>
      </c>
      <c r="D17" s="1087" t="s">
        <v>3</v>
      </c>
      <c r="E17" s="1087"/>
    </row>
    <row r="18" spans="1:6" ht="15.5">
      <c r="B18" s="8" t="s">
        <v>798</v>
      </c>
      <c r="C18" s="9" t="s">
        <v>796</v>
      </c>
      <c r="D18" s="9" t="s">
        <v>796</v>
      </c>
      <c r="E18" s="10"/>
    </row>
    <row r="19" spans="1:6" ht="15.5">
      <c r="B19" s="8"/>
      <c r="C19" s="9"/>
      <c r="D19" s="9"/>
      <c r="E19" s="10"/>
    </row>
    <row r="20" spans="1:6" ht="15.5">
      <c r="B20" s="11" t="s">
        <v>42</v>
      </c>
      <c r="C20" s="12" t="s">
        <v>796</v>
      </c>
      <c r="D20" s="12" t="s">
        <v>796</v>
      </c>
      <c r="E20" s="10"/>
    </row>
    <row r="23" spans="1:6" ht="51" customHeight="1">
      <c r="A23" s="1039" t="s">
        <v>799</v>
      </c>
      <c r="B23" s="1039"/>
      <c r="C23" s="1039"/>
      <c r="D23" s="1039"/>
      <c r="E23" s="13"/>
      <c r="F23" s="13"/>
    </row>
    <row r="24" spans="1:6">
      <c r="A24" s="14"/>
      <c r="B24" s="15"/>
      <c r="C24" s="16"/>
      <c r="D24" s="17"/>
    </row>
    <row r="25" spans="1:6" ht="15.5">
      <c r="A25" s="2" t="s">
        <v>332</v>
      </c>
      <c r="B25" s="15"/>
      <c r="C25" s="16"/>
      <c r="D25" s="2" t="s">
        <v>800</v>
      </c>
    </row>
    <row r="26" spans="1:6" ht="15.5">
      <c r="A26" s="5" t="s">
        <v>334</v>
      </c>
      <c r="C26" s="5" t="s">
        <v>335</v>
      </c>
    </row>
  </sheetData>
  <mergeCells count="5">
    <mergeCell ref="D6:E6"/>
    <mergeCell ref="D7:E7"/>
    <mergeCell ref="D16:E16"/>
    <mergeCell ref="D17:E17"/>
    <mergeCell ref="A23:D23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selection activeCell="P1" sqref="P1"/>
    </sheetView>
  </sheetViews>
  <sheetFormatPr defaultColWidth="8.7265625" defaultRowHeight="14"/>
  <cols>
    <col min="1" max="1" width="35" style="14" customWidth="1"/>
    <col min="2" max="2" width="18.7265625" style="153" bestFit="1" customWidth="1"/>
    <col min="3" max="3" width="16.81640625" style="153" hidden="1" customWidth="1"/>
    <col min="4" max="4" width="15.7265625" style="153" hidden="1" customWidth="1"/>
    <col min="5" max="5" width="16.81640625" style="153" hidden="1" customWidth="1"/>
    <col min="6" max="6" width="16.81640625" style="153" customWidth="1"/>
    <col min="7" max="7" width="16.81640625" style="153" hidden="1" customWidth="1"/>
    <col min="8" max="9" width="18.7265625" style="153" hidden="1" customWidth="1"/>
    <col min="10" max="10" width="18.7265625" style="153" customWidth="1"/>
    <col min="11" max="11" width="18.7265625" style="565" bestFit="1" customWidth="1"/>
    <col min="12" max="12" width="18.1796875" style="14" bestFit="1" customWidth="1"/>
    <col min="13" max="16384" width="8.7265625" style="14"/>
  </cols>
  <sheetData>
    <row r="1" spans="1:12" s="662" customFormat="1" ht="44.25" customHeight="1">
      <c r="A1" s="660" t="s">
        <v>716</v>
      </c>
      <c r="B1" s="660" t="s">
        <v>2576</v>
      </c>
      <c r="C1" s="661">
        <v>44743</v>
      </c>
      <c r="D1" s="661">
        <v>44774</v>
      </c>
      <c r="E1" s="661">
        <v>44805</v>
      </c>
      <c r="F1" s="661" t="s">
        <v>2577</v>
      </c>
      <c r="G1" s="661">
        <v>44835</v>
      </c>
      <c r="H1" s="661">
        <v>44866</v>
      </c>
      <c r="I1" s="661">
        <v>44896</v>
      </c>
      <c r="J1" s="661" t="s">
        <v>2574</v>
      </c>
      <c r="K1" s="659" t="s">
        <v>34</v>
      </c>
      <c r="L1" s="659" t="s">
        <v>884</v>
      </c>
    </row>
    <row r="2" spans="1:12" s="662" customFormat="1" ht="15.5">
      <c r="A2" s="663" t="s">
        <v>783</v>
      </c>
      <c r="B2" s="664"/>
      <c r="C2" s="665"/>
      <c r="D2" s="665"/>
      <c r="E2" s="665"/>
      <c r="F2" s="665">
        <f>C2+D2+E2</f>
        <v>0</v>
      </c>
      <c r="G2" s="665"/>
      <c r="H2" s="665"/>
      <c r="I2" s="665"/>
      <c r="J2" s="665">
        <f>G2+H2+I2</f>
        <v>0</v>
      </c>
      <c r="K2" s="666"/>
      <c r="L2" s="423"/>
    </row>
    <row r="3" spans="1:12" s="670" customFormat="1" ht="15">
      <c r="A3" s="667" t="s">
        <v>733</v>
      </c>
      <c r="B3" s="664">
        <v>1296730</v>
      </c>
      <c r="C3" s="665">
        <v>66000</v>
      </c>
      <c r="D3" s="665">
        <v>24000</v>
      </c>
      <c r="E3" s="665">
        <v>63000</v>
      </c>
      <c r="F3" s="665">
        <f t="shared" ref="F3:F66" si="0">C3+D3+E3</f>
        <v>153000</v>
      </c>
      <c r="G3" s="665">
        <v>48000</v>
      </c>
      <c r="H3" s="665">
        <v>4800</v>
      </c>
      <c r="I3" s="665">
        <v>3000</v>
      </c>
      <c r="J3" s="665">
        <f t="shared" ref="J3:J66" si="1">G3+H3+I3</f>
        <v>55800</v>
      </c>
      <c r="K3" s="668">
        <v>208800</v>
      </c>
      <c r="L3" s="669">
        <v>0.16102041288471772</v>
      </c>
    </row>
    <row r="4" spans="1:12" s="30" customFormat="1" ht="15">
      <c r="A4" s="667" t="s">
        <v>720</v>
      </c>
      <c r="B4" s="664">
        <v>0</v>
      </c>
      <c r="C4" s="665">
        <v>0</v>
      </c>
      <c r="D4" s="665">
        <v>0</v>
      </c>
      <c r="E4" s="665">
        <v>0</v>
      </c>
      <c r="F4" s="665">
        <f t="shared" si="0"/>
        <v>0</v>
      </c>
      <c r="G4" s="665">
        <v>0</v>
      </c>
      <c r="H4" s="665">
        <v>0</v>
      </c>
      <c r="I4" s="665">
        <v>0</v>
      </c>
      <c r="J4" s="665">
        <f t="shared" si="1"/>
        <v>0</v>
      </c>
      <c r="K4" s="668">
        <v>0</v>
      </c>
      <c r="L4" s="669">
        <v>0</v>
      </c>
    </row>
    <row r="5" spans="1:12" s="30" customFormat="1" ht="15">
      <c r="A5" s="667" t="s">
        <v>722</v>
      </c>
      <c r="B5" s="664">
        <v>0</v>
      </c>
      <c r="C5" s="665">
        <v>0</v>
      </c>
      <c r="D5" s="665">
        <v>0</v>
      </c>
      <c r="E5" s="665">
        <v>0</v>
      </c>
      <c r="F5" s="665">
        <f t="shared" si="0"/>
        <v>0</v>
      </c>
      <c r="G5" s="665">
        <v>0</v>
      </c>
      <c r="H5" s="665">
        <v>0</v>
      </c>
      <c r="I5" s="665">
        <v>0</v>
      </c>
      <c r="J5" s="665">
        <f t="shared" si="1"/>
        <v>0</v>
      </c>
      <c r="K5" s="668">
        <v>0</v>
      </c>
      <c r="L5" s="669">
        <v>0</v>
      </c>
    </row>
    <row r="6" spans="1:12" s="30" customFormat="1" ht="15">
      <c r="A6" s="667" t="s">
        <v>742</v>
      </c>
      <c r="B6" s="664">
        <v>556340</v>
      </c>
      <c r="C6" s="665">
        <v>2300</v>
      </c>
      <c r="D6" s="665">
        <v>7500</v>
      </c>
      <c r="E6" s="665">
        <v>6000</v>
      </c>
      <c r="F6" s="665">
        <f t="shared" si="0"/>
        <v>15800</v>
      </c>
      <c r="G6" s="665">
        <v>7500</v>
      </c>
      <c r="H6" s="665">
        <v>4800</v>
      </c>
      <c r="I6" s="665">
        <v>1000</v>
      </c>
      <c r="J6" s="665">
        <f t="shared" si="1"/>
        <v>13300</v>
      </c>
      <c r="K6" s="668">
        <v>29100</v>
      </c>
      <c r="L6" s="669">
        <v>5.2306143725060213E-2</v>
      </c>
    </row>
    <row r="7" spans="1:12" s="30" customFormat="1" ht="15">
      <c r="A7" s="663" t="s">
        <v>784</v>
      </c>
      <c r="B7" s="664"/>
      <c r="C7" s="665"/>
      <c r="D7" s="665"/>
      <c r="E7" s="665">
        <v>0</v>
      </c>
      <c r="F7" s="665">
        <f t="shared" si="0"/>
        <v>0</v>
      </c>
      <c r="G7" s="665"/>
      <c r="H7" s="665"/>
      <c r="I7" s="665">
        <v>0</v>
      </c>
      <c r="J7" s="665">
        <f t="shared" si="1"/>
        <v>0</v>
      </c>
      <c r="K7" s="668">
        <v>0</v>
      </c>
      <c r="L7" s="669">
        <v>0</v>
      </c>
    </row>
    <row r="8" spans="1:12" s="670" customFormat="1" ht="15">
      <c r="A8" s="667" t="s">
        <v>772</v>
      </c>
      <c r="B8" s="664">
        <v>2762342</v>
      </c>
      <c r="C8" s="665">
        <v>0</v>
      </c>
      <c r="D8" s="665">
        <v>0</v>
      </c>
      <c r="E8" s="665">
        <v>908346.9</v>
      </c>
      <c r="F8" s="665">
        <f t="shared" si="0"/>
        <v>908346.9</v>
      </c>
      <c r="G8" s="665">
        <v>0</v>
      </c>
      <c r="H8" s="665">
        <v>0</v>
      </c>
      <c r="I8" s="665">
        <v>0</v>
      </c>
      <c r="J8" s="665">
        <f t="shared" si="1"/>
        <v>0</v>
      </c>
      <c r="K8" s="668">
        <v>908346.9</v>
      </c>
      <c r="L8" s="669">
        <v>0.32883216488038047</v>
      </c>
    </row>
    <row r="9" spans="1:12" s="30" customFormat="1" ht="15">
      <c r="A9" s="667" t="s">
        <v>769</v>
      </c>
      <c r="B9" s="664">
        <v>10674368</v>
      </c>
      <c r="C9" s="665">
        <v>887088.25</v>
      </c>
      <c r="D9" s="665">
        <v>819945</v>
      </c>
      <c r="E9" s="665">
        <v>468110.4</v>
      </c>
      <c r="F9" s="665">
        <f t="shared" si="0"/>
        <v>2175143.65</v>
      </c>
      <c r="G9" s="665">
        <v>733291.4</v>
      </c>
      <c r="H9" s="665">
        <v>1246476.05</v>
      </c>
      <c r="I9" s="665">
        <v>1474940.8</v>
      </c>
      <c r="J9" s="665">
        <f t="shared" si="1"/>
        <v>3454708.25</v>
      </c>
      <c r="K9" s="668">
        <v>5629851.9000000004</v>
      </c>
      <c r="L9" s="669">
        <v>0.52741781995898962</v>
      </c>
    </row>
    <row r="10" spans="1:12" s="30" customFormat="1" ht="15">
      <c r="A10" s="667" t="s">
        <v>776</v>
      </c>
      <c r="B10" s="664">
        <v>38876576</v>
      </c>
      <c r="C10" s="665">
        <v>1486400</v>
      </c>
      <c r="D10" s="665">
        <v>873350</v>
      </c>
      <c r="E10" s="665">
        <v>1088020</v>
      </c>
      <c r="F10" s="665">
        <f t="shared" si="0"/>
        <v>3447770</v>
      </c>
      <c r="G10" s="665">
        <v>1250520</v>
      </c>
      <c r="H10" s="665">
        <v>1134630</v>
      </c>
      <c r="I10" s="665">
        <v>1341720</v>
      </c>
      <c r="J10" s="665">
        <f t="shared" si="1"/>
        <v>3726870</v>
      </c>
      <c r="K10" s="668">
        <v>7174640</v>
      </c>
      <c r="L10" s="669">
        <v>0.18454917428942302</v>
      </c>
    </row>
    <row r="11" spans="1:12" s="30" customFormat="1" ht="15">
      <c r="A11" s="667" t="s">
        <v>734</v>
      </c>
      <c r="B11" s="664">
        <v>1177476</v>
      </c>
      <c r="C11" s="665">
        <v>53080</v>
      </c>
      <c r="D11" s="665">
        <v>23920</v>
      </c>
      <c r="E11" s="665">
        <v>54380</v>
      </c>
      <c r="F11" s="665">
        <f t="shared" si="0"/>
        <v>131380</v>
      </c>
      <c r="G11" s="665">
        <v>94670</v>
      </c>
      <c r="H11" s="665">
        <v>75610</v>
      </c>
      <c r="I11" s="665">
        <v>69380</v>
      </c>
      <c r="J11" s="665">
        <f t="shared" si="1"/>
        <v>239660</v>
      </c>
      <c r="K11" s="668">
        <v>371040</v>
      </c>
      <c r="L11" s="669">
        <v>0.31511470297483768</v>
      </c>
    </row>
    <row r="12" spans="1:12" s="30" customFormat="1" ht="15">
      <c r="A12" s="667" t="s">
        <v>774</v>
      </c>
      <c r="B12" s="664">
        <v>163943</v>
      </c>
      <c r="C12" s="665">
        <v>0</v>
      </c>
      <c r="D12" s="665">
        <v>0</v>
      </c>
      <c r="E12" s="665">
        <v>0</v>
      </c>
      <c r="F12" s="665">
        <f t="shared" si="0"/>
        <v>0</v>
      </c>
      <c r="G12" s="665">
        <v>0</v>
      </c>
      <c r="H12" s="665">
        <v>0</v>
      </c>
      <c r="I12" s="665">
        <v>0</v>
      </c>
      <c r="J12" s="665">
        <f t="shared" si="1"/>
        <v>0</v>
      </c>
      <c r="K12" s="668">
        <v>0</v>
      </c>
      <c r="L12" s="669">
        <v>0</v>
      </c>
    </row>
    <row r="13" spans="1:12" s="30" customFormat="1" ht="15">
      <c r="A13" s="667" t="s">
        <v>718</v>
      </c>
      <c r="B13" s="664">
        <v>5669010</v>
      </c>
      <c r="C13" s="665">
        <v>25840</v>
      </c>
      <c r="D13" s="665">
        <v>17590</v>
      </c>
      <c r="E13" s="665">
        <v>43550</v>
      </c>
      <c r="F13" s="665">
        <f t="shared" si="0"/>
        <v>86980</v>
      </c>
      <c r="G13" s="665">
        <v>38000</v>
      </c>
      <c r="H13" s="665">
        <v>536190</v>
      </c>
      <c r="I13" s="665">
        <v>7725</v>
      </c>
      <c r="J13" s="665">
        <f t="shared" si="1"/>
        <v>581915</v>
      </c>
      <c r="K13" s="668">
        <v>668895</v>
      </c>
      <c r="L13" s="669">
        <v>0.11799150116157847</v>
      </c>
    </row>
    <row r="14" spans="1:12" s="30" customFormat="1" ht="15">
      <c r="A14" s="667" t="s">
        <v>777</v>
      </c>
      <c r="B14" s="664">
        <v>3746693</v>
      </c>
      <c r="C14" s="665">
        <v>102815</v>
      </c>
      <c r="D14" s="665">
        <v>107430</v>
      </c>
      <c r="E14" s="665">
        <v>116175</v>
      </c>
      <c r="F14" s="665">
        <f t="shared" si="0"/>
        <v>326420</v>
      </c>
      <c r="G14" s="665">
        <v>136335</v>
      </c>
      <c r="H14" s="665">
        <v>122585</v>
      </c>
      <c r="I14" s="665">
        <v>168525</v>
      </c>
      <c r="J14" s="665">
        <f t="shared" si="1"/>
        <v>427445</v>
      </c>
      <c r="K14" s="668">
        <v>753865</v>
      </c>
      <c r="L14" s="669">
        <v>0.20120810538787137</v>
      </c>
    </row>
    <row r="15" spans="1:12" s="30" customFormat="1" ht="15">
      <c r="A15" s="667" t="s">
        <v>768</v>
      </c>
      <c r="B15" s="664">
        <v>4408093</v>
      </c>
      <c r="C15" s="665">
        <v>339350</v>
      </c>
      <c r="D15" s="665">
        <v>222010</v>
      </c>
      <c r="E15" s="665">
        <v>240690</v>
      </c>
      <c r="F15" s="665">
        <f t="shared" si="0"/>
        <v>802050</v>
      </c>
      <c r="G15" s="665">
        <v>283120</v>
      </c>
      <c r="H15" s="665">
        <v>319750</v>
      </c>
      <c r="I15" s="665">
        <v>379070</v>
      </c>
      <c r="J15" s="665">
        <f t="shared" si="1"/>
        <v>981940</v>
      </c>
      <c r="K15" s="668">
        <v>1783990</v>
      </c>
      <c r="L15" s="669">
        <v>0.4047078861539446</v>
      </c>
    </row>
    <row r="16" spans="1:12" s="30" customFormat="1" ht="15">
      <c r="A16" s="667" t="s">
        <v>737</v>
      </c>
      <c r="B16" s="664">
        <v>372108</v>
      </c>
      <c r="C16" s="665">
        <v>16000</v>
      </c>
      <c r="D16" s="665">
        <v>800</v>
      </c>
      <c r="E16" s="665">
        <v>5200</v>
      </c>
      <c r="F16" s="665">
        <f t="shared" si="0"/>
        <v>22000</v>
      </c>
      <c r="G16" s="665">
        <v>2400</v>
      </c>
      <c r="H16" s="665">
        <v>400</v>
      </c>
      <c r="I16" s="665">
        <v>800</v>
      </c>
      <c r="J16" s="665">
        <f t="shared" si="1"/>
        <v>3600</v>
      </c>
      <c r="K16" s="668">
        <v>25600</v>
      </c>
      <c r="L16" s="669">
        <v>6.8797230911455814E-2</v>
      </c>
    </row>
    <row r="17" spans="1:12" s="30" customFormat="1" ht="15">
      <c r="A17" s="667" t="s">
        <v>736</v>
      </c>
      <c r="B17" s="664">
        <v>149063</v>
      </c>
      <c r="C17" s="665">
        <v>8950</v>
      </c>
      <c r="D17" s="665">
        <v>0</v>
      </c>
      <c r="E17" s="665">
        <v>12400</v>
      </c>
      <c r="F17" s="665">
        <f t="shared" si="0"/>
        <v>21350</v>
      </c>
      <c r="G17" s="665">
        <v>500</v>
      </c>
      <c r="H17" s="665">
        <v>7250</v>
      </c>
      <c r="I17" s="665">
        <v>2850</v>
      </c>
      <c r="J17" s="665">
        <f t="shared" si="1"/>
        <v>10600</v>
      </c>
      <c r="K17" s="668">
        <v>31950</v>
      </c>
      <c r="L17" s="669">
        <v>0.21433890368501909</v>
      </c>
    </row>
    <row r="18" spans="1:12" s="30" customFormat="1" ht="15">
      <c r="A18" s="667" t="s">
        <v>761</v>
      </c>
      <c r="B18" s="664">
        <v>160531</v>
      </c>
      <c r="C18" s="665">
        <v>0</v>
      </c>
      <c r="D18" s="665">
        <v>500</v>
      </c>
      <c r="E18" s="665">
        <v>0</v>
      </c>
      <c r="F18" s="665">
        <f t="shared" si="0"/>
        <v>500</v>
      </c>
      <c r="G18" s="665">
        <v>900</v>
      </c>
      <c r="H18" s="665">
        <v>0</v>
      </c>
      <c r="I18" s="665">
        <v>600</v>
      </c>
      <c r="J18" s="665">
        <f t="shared" si="1"/>
        <v>1500</v>
      </c>
      <c r="K18" s="668">
        <v>2000</v>
      </c>
      <c r="L18" s="669">
        <v>1.2458652845867776E-2</v>
      </c>
    </row>
    <row r="19" spans="1:12" s="30" customFormat="1" ht="15">
      <c r="A19" s="667" t="s">
        <v>738</v>
      </c>
      <c r="B19" s="664">
        <v>453215</v>
      </c>
      <c r="C19" s="665">
        <v>15600</v>
      </c>
      <c r="D19" s="665">
        <v>1500</v>
      </c>
      <c r="E19" s="665">
        <v>0</v>
      </c>
      <c r="F19" s="665">
        <f t="shared" si="0"/>
        <v>17100</v>
      </c>
      <c r="G19" s="665">
        <v>3300</v>
      </c>
      <c r="H19" s="665">
        <v>2400</v>
      </c>
      <c r="I19" s="665">
        <v>1200</v>
      </c>
      <c r="J19" s="665">
        <f t="shared" si="1"/>
        <v>6900</v>
      </c>
      <c r="K19" s="668">
        <v>24000</v>
      </c>
      <c r="L19" s="669">
        <v>5.2954999282901052E-2</v>
      </c>
    </row>
    <row r="20" spans="1:12" s="30" customFormat="1" ht="15">
      <c r="A20" s="667" t="s">
        <v>778</v>
      </c>
      <c r="B20" s="664">
        <v>0</v>
      </c>
      <c r="C20" s="665">
        <v>0</v>
      </c>
      <c r="D20" s="665">
        <v>0</v>
      </c>
      <c r="E20" s="665">
        <v>0</v>
      </c>
      <c r="F20" s="665">
        <f t="shared" si="0"/>
        <v>0</v>
      </c>
      <c r="G20" s="665">
        <v>0</v>
      </c>
      <c r="H20" s="665">
        <v>0</v>
      </c>
      <c r="I20" s="665">
        <v>0</v>
      </c>
      <c r="J20" s="665">
        <f t="shared" si="1"/>
        <v>0</v>
      </c>
      <c r="K20" s="668">
        <v>0</v>
      </c>
      <c r="L20" s="669">
        <v>0</v>
      </c>
    </row>
    <row r="21" spans="1:12" s="30" customFormat="1" ht="15">
      <c r="A21" s="667" t="s">
        <v>735</v>
      </c>
      <c r="B21" s="664">
        <v>146367</v>
      </c>
      <c r="C21" s="665">
        <v>4830</v>
      </c>
      <c r="D21" s="665">
        <v>2850</v>
      </c>
      <c r="E21" s="665">
        <v>2150</v>
      </c>
      <c r="F21" s="665">
        <f t="shared" si="0"/>
        <v>9830</v>
      </c>
      <c r="G21" s="665">
        <v>5530</v>
      </c>
      <c r="H21" s="665">
        <v>3440</v>
      </c>
      <c r="I21" s="665">
        <v>3320</v>
      </c>
      <c r="J21" s="665">
        <f t="shared" si="1"/>
        <v>12290</v>
      </c>
      <c r="K21" s="668">
        <v>22120</v>
      </c>
      <c r="L21" s="669">
        <v>0.15112696167852044</v>
      </c>
    </row>
    <row r="22" spans="1:12" s="30" customFormat="1" ht="15">
      <c r="A22" s="667" t="s">
        <v>885</v>
      </c>
      <c r="B22" s="664">
        <v>0</v>
      </c>
      <c r="C22" s="665">
        <v>7500</v>
      </c>
      <c r="D22" s="665">
        <v>0</v>
      </c>
      <c r="E22" s="665">
        <v>3750</v>
      </c>
      <c r="F22" s="665">
        <f t="shared" si="0"/>
        <v>11250</v>
      </c>
      <c r="G22" s="665">
        <v>3750</v>
      </c>
      <c r="H22" s="665">
        <v>0</v>
      </c>
      <c r="I22" s="665">
        <v>0</v>
      </c>
      <c r="J22" s="665">
        <f t="shared" si="1"/>
        <v>3750</v>
      </c>
      <c r="K22" s="668">
        <v>15000</v>
      </c>
      <c r="L22" s="669">
        <v>0</v>
      </c>
    </row>
    <row r="23" spans="1:12" s="30" customFormat="1" ht="15">
      <c r="A23" s="667" t="s">
        <v>732</v>
      </c>
      <c r="B23" s="664">
        <v>0</v>
      </c>
      <c r="C23" s="665">
        <v>0</v>
      </c>
      <c r="D23" s="665">
        <v>0</v>
      </c>
      <c r="E23" s="665">
        <v>0</v>
      </c>
      <c r="F23" s="665">
        <f t="shared" si="0"/>
        <v>0</v>
      </c>
      <c r="G23" s="665">
        <v>0</v>
      </c>
      <c r="H23" s="665">
        <v>0</v>
      </c>
      <c r="I23" s="665">
        <v>0</v>
      </c>
      <c r="J23" s="665">
        <f t="shared" si="1"/>
        <v>0</v>
      </c>
      <c r="K23" s="668">
        <v>0</v>
      </c>
      <c r="L23" s="669">
        <v>0</v>
      </c>
    </row>
    <row r="24" spans="1:12" s="30" customFormat="1" ht="15">
      <c r="A24" s="667" t="s">
        <v>766</v>
      </c>
      <c r="B24" s="664">
        <v>840170</v>
      </c>
      <c r="C24" s="665">
        <v>23900</v>
      </c>
      <c r="D24" s="665">
        <v>31250</v>
      </c>
      <c r="E24" s="665">
        <v>24150</v>
      </c>
      <c r="F24" s="665">
        <f t="shared" si="0"/>
        <v>79300</v>
      </c>
      <c r="G24" s="665">
        <v>36400</v>
      </c>
      <c r="H24" s="665">
        <v>33600</v>
      </c>
      <c r="I24" s="665">
        <v>25750</v>
      </c>
      <c r="J24" s="665">
        <f t="shared" si="1"/>
        <v>95750</v>
      </c>
      <c r="K24" s="668">
        <v>175050</v>
      </c>
      <c r="L24" s="669">
        <v>0.20835069093159717</v>
      </c>
    </row>
    <row r="25" spans="1:12" s="30" customFormat="1" ht="15">
      <c r="A25" s="663" t="s">
        <v>785</v>
      </c>
      <c r="B25" s="664"/>
      <c r="C25" s="665"/>
      <c r="D25" s="665"/>
      <c r="E25" s="665">
        <v>0</v>
      </c>
      <c r="F25" s="665">
        <f t="shared" si="0"/>
        <v>0</v>
      </c>
      <c r="G25" s="665"/>
      <c r="H25" s="665"/>
      <c r="I25" s="665">
        <v>0</v>
      </c>
      <c r="J25" s="665">
        <f t="shared" si="1"/>
        <v>0</v>
      </c>
      <c r="K25" s="668">
        <v>0</v>
      </c>
      <c r="L25" s="669">
        <v>0</v>
      </c>
    </row>
    <row r="26" spans="1:12" s="670" customFormat="1" ht="15">
      <c r="A26" s="667" t="s">
        <v>740</v>
      </c>
      <c r="B26" s="664">
        <v>147534</v>
      </c>
      <c r="C26" s="665">
        <v>22000</v>
      </c>
      <c r="D26" s="665">
        <v>2000</v>
      </c>
      <c r="E26" s="665">
        <v>0</v>
      </c>
      <c r="F26" s="665">
        <f t="shared" si="0"/>
        <v>24000</v>
      </c>
      <c r="G26" s="665">
        <v>12000</v>
      </c>
      <c r="H26" s="665">
        <v>2000</v>
      </c>
      <c r="I26" s="665">
        <v>5000</v>
      </c>
      <c r="J26" s="665">
        <f t="shared" si="1"/>
        <v>19000</v>
      </c>
      <c r="K26" s="668">
        <v>43000</v>
      </c>
      <c r="L26" s="669">
        <v>0.29145824013447746</v>
      </c>
    </row>
    <row r="27" spans="1:12" s="30" customFormat="1" ht="15">
      <c r="A27" s="667" t="s">
        <v>746</v>
      </c>
      <c r="B27" s="664">
        <v>3352189</v>
      </c>
      <c r="C27" s="665">
        <v>0</v>
      </c>
      <c r="D27" s="665">
        <v>0</v>
      </c>
      <c r="E27" s="665">
        <v>200000</v>
      </c>
      <c r="F27" s="665">
        <f t="shared" si="0"/>
        <v>200000</v>
      </c>
      <c r="G27" s="665">
        <v>0</v>
      </c>
      <c r="H27" s="665">
        <v>0</v>
      </c>
      <c r="I27" s="665"/>
      <c r="J27" s="665">
        <f t="shared" si="1"/>
        <v>0</v>
      </c>
      <c r="K27" s="668">
        <v>200000</v>
      </c>
      <c r="L27" s="669">
        <v>5.9662507096109436E-2</v>
      </c>
    </row>
    <row r="28" spans="1:12" s="30" customFormat="1" ht="15">
      <c r="A28" s="667" t="s">
        <v>739</v>
      </c>
      <c r="B28" s="664">
        <v>167604</v>
      </c>
      <c r="C28" s="665">
        <v>8850</v>
      </c>
      <c r="D28" s="665">
        <v>3400</v>
      </c>
      <c r="E28" s="665">
        <v>7450</v>
      </c>
      <c r="F28" s="665">
        <f t="shared" si="0"/>
        <v>19700</v>
      </c>
      <c r="G28" s="665">
        <v>6050</v>
      </c>
      <c r="H28" s="665">
        <v>5150</v>
      </c>
      <c r="I28" s="665">
        <v>450</v>
      </c>
      <c r="J28" s="665">
        <f t="shared" si="1"/>
        <v>11650</v>
      </c>
      <c r="K28" s="668">
        <v>31350</v>
      </c>
      <c r="L28" s="669">
        <v>0.18704804181284457</v>
      </c>
    </row>
    <row r="29" spans="1:12" s="30" customFormat="1" ht="15">
      <c r="A29" s="667" t="s">
        <v>773</v>
      </c>
      <c r="B29" s="664">
        <v>0</v>
      </c>
      <c r="C29" s="665">
        <v>0</v>
      </c>
      <c r="D29" s="665">
        <v>0</v>
      </c>
      <c r="E29" s="665">
        <v>0</v>
      </c>
      <c r="F29" s="665">
        <f t="shared" si="0"/>
        <v>0</v>
      </c>
      <c r="G29" s="665">
        <v>0</v>
      </c>
      <c r="H29" s="665">
        <v>0</v>
      </c>
      <c r="I29" s="665">
        <v>0</v>
      </c>
      <c r="J29" s="665">
        <f t="shared" si="1"/>
        <v>0</v>
      </c>
      <c r="K29" s="668">
        <v>0</v>
      </c>
      <c r="L29" s="669">
        <v>0</v>
      </c>
    </row>
    <row r="30" spans="1:12" s="30" customFormat="1" ht="15">
      <c r="A30" s="663" t="s">
        <v>786</v>
      </c>
      <c r="B30" s="664"/>
      <c r="C30" s="665"/>
      <c r="D30" s="665"/>
      <c r="E30" s="665">
        <v>0</v>
      </c>
      <c r="F30" s="665">
        <f t="shared" si="0"/>
        <v>0</v>
      </c>
      <c r="G30" s="665"/>
      <c r="H30" s="665"/>
      <c r="I30" s="665">
        <v>0</v>
      </c>
      <c r="J30" s="665">
        <f t="shared" si="1"/>
        <v>0</v>
      </c>
      <c r="K30" s="668">
        <v>0</v>
      </c>
      <c r="L30" s="669">
        <v>0</v>
      </c>
    </row>
    <row r="31" spans="1:12" s="670" customFormat="1" ht="15">
      <c r="A31" s="667" t="s">
        <v>762</v>
      </c>
      <c r="B31" s="664">
        <v>0</v>
      </c>
      <c r="C31" s="665">
        <v>0</v>
      </c>
      <c r="D31" s="665">
        <v>0</v>
      </c>
      <c r="E31" s="665">
        <v>0</v>
      </c>
      <c r="F31" s="665">
        <f t="shared" si="0"/>
        <v>0</v>
      </c>
      <c r="G31" s="665">
        <v>0</v>
      </c>
      <c r="H31" s="665">
        <v>0</v>
      </c>
      <c r="I31" s="665">
        <v>0</v>
      </c>
      <c r="J31" s="665">
        <f t="shared" si="1"/>
        <v>0</v>
      </c>
      <c r="K31" s="668">
        <v>0</v>
      </c>
      <c r="L31" s="669">
        <v>0</v>
      </c>
    </row>
    <row r="32" spans="1:12" s="30" customFormat="1" ht="15">
      <c r="A32" s="667" t="s">
        <v>753</v>
      </c>
      <c r="B32" s="664">
        <v>0</v>
      </c>
      <c r="C32" s="665">
        <v>0</v>
      </c>
      <c r="D32" s="665">
        <v>0</v>
      </c>
      <c r="E32" s="665">
        <v>0</v>
      </c>
      <c r="F32" s="665">
        <f t="shared" si="0"/>
        <v>0</v>
      </c>
      <c r="G32" s="665">
        <v>0</v>
      </c>
      <c r="H32" s="665">
        <v>0</v>
      </c>
      <c r="I32" s="665">
        <v>0</v>
      </c>
      <c r="J32" s="665">
        <f t="shared" si="1"/>
        <v>0</v>
      </c>
      <c r="K32" s="668">
        <v>0</v>
      </c>
      <c r="L32" s="669">
        <v>0</v>
      </c>
    </row>
    <row r="33" spans="1:12" s="30" customFormat="1" ht="15">
      <c r="A33" s="663" t="s">
        <v>787</v>
      </c>
      <c r="B33" s="664"/>
      <c r="C33" s="665"/>
      <c r="D33" s="665"/>
      <c r="E33" s="665">
        <v>0</v>
      </c>
      <c r="F33" s="665">
        <f t="shared" si="0"/>
        <v>0</v>
      </c>
      <c r="G33" s="665"/>
      <c r="H33" s="665"/>
      <c r="I33" s="665">
        <v>0</v>
      </c>
      <c r="J33" s="665">
        <f t="shared" si="1"/>
        <v>0</v>
      </c>
      <c r="K33" s="668">
        <v>0</v>
      </c>
      <c r="L33" s="669">
        <v>0</v>
      </c>
    </row>
    <row r="34" spans="1:12" s="670" customFormat="1" ht="15">
      <c r="A34" s="667" t="s">
        <v>749</v>
      </c>
      <c r="B34" s="664">
        <v>9272613</v>
      </c>
      <c r="C34" s="665">
        <v>629930</v>
      </c>
      <c r="D34" s="665">
        <v>517400</v>
      </c>
      <c r="E34" s="665">
        <v>570600</v>
      </c>
      <c r="F34" s="665">
        <f t="shared" si="0"/>
        <v>1717930</v>
      </c>
      <c r="G34" s="665">
        <v>525720</v>
      </c>
      <c r="H34" s="665">
        <v>370115</v>
      </c>
      <c r="I34" s="665">
        <v>378700</v>
      </c>
      <c r="J34" s="665">
        <f t="shared" si="1"/>
        <v>1274535</v>
      </c>
      <c r="K34" s="668">
        <v>2992465</v>
      </c>
      <c r="L34" s="669">
        <v>0.32272079078464722</v>
      </c>
    </row>
    <row r="35" spans="1:12" s="30" customFormat="1" ht="15">
      <c r="A35" s="667" t="s">
        <v>741</v>
      </c>
      <c r="B35" s="664">
        <v>67769163</v>
      </c>
      <c r="C35" s="665">
        <v>5395556</v>
      </c>
      <c r="D35" s="665">
        <v>4332558</v>
      </c>
      <c r="E35" s="665">
        <v>3721157</v>
      </c>
      <c r="F35" s="665">
        <f t="shared" si="0"/>
        <v>13449271</v>
      </c>
      <c r="G35" s="665">
        <v>4320605</v>
      </c>
      <c r="H35" s="665">
        <v>4188264</v>
      </c>
      <c r="I35" s="665">
        <v>4516266</v>
      </c>
      <c r="J35" s="665">
        <f t="shared" si="1"/>
        <v>13025135</v>
      </c>
      <c r="K35" s="668">
        <v>26474406</v>
      </c>
      <c r="L35" s="669">
        <v>0.39065564377709666</v>
      </c>
    </row>
    <row r="36" spans="1:12" s="30" customFormat="1" ht="15">
      <c r="A36" s="667" t="s">
        <v>759</v>
      </c>
      <c r="B36" s="664">
        <v>4408665</v>
      </c>
      <c r="C36" s="665">
        <v>158600</v>
      </c>
      <c r="D36" s="665">
        <v>71900</v>
      </c>
      <c r="E36" s="665">
        <v>190400</v>
      </c>
      <c r="F36" s="665">
        <f t="shared" si="0"/>
        <v>420900</v>
      </c>
      <c r="G36" s="665">
        <v>101700</v>
      </c>
      <c r="H36" s="665">
        <v>120100</v>
      </c>
      <c r="I36" s="665">
        <v>39000</v>
      </c>
      <c r="J36" s="665">
        <f t="shared" si="1"/>
        <v>260800</v>
      </c>
      <c r="K36" s="668">
        <v>681700</v>
      </c>
      <c r="L36" s="669">
        <v>0.15462730781313619</v>
      </c>
    </row>
    <row r="37" spans="1:12" s="30" customFormat="1" ht="15">
      <c r="A37" s="667" t="s">
        <v>886</v>
      </c>
      <c r="B37" s="664">
        <v>76161172</v>
      </c>
      <c r="C37" s="665">
        <v>11000000</v>
      </c>
      <c r="D37" s="665">
        <v>0</v>
      </c>
      <c r="E37" s="665">
        <v>0</v>
      </c>
      <c r="F37" s="665">
        <f t="shared" si="0"/>
        <v>11000000</v>
      </c>
      <c r="G37" s="665">
        <v>0</v>
      </c>
      <c r="H37" s="665">
        <v>0</v>
      </c>
      <c r="I37" s="665">
        <v>0</v>
      </c>
      <c r="J37" s="665">
        <f t="shared" si="1"/>
        <v>0</v>
      </c>
      <c r="K37" s="668">
        <v>11000000</v>
      </c>
      <c r="L37" s="669">
        <v>0.14443055051726358</v>
      </c>
    </row>
    <row r="38" spans="1:12" s="30" customFormat="1" ht="15">
      <c r="A38" s="663" t="s">
        <v>887</v>
      </c>
      <c r="B38" s="664"/>
      <c r="C38" s="665"/>
      <c r="D38" s="665"/>
      <c r="E38" s="665">
        <v>0</v>
      </c>
      <c r="F38" s="665">
        <f t="shared" si="0"/>
        <v>0</v>
      </c>
      <c r="G38" s="665"/>
      <c r="H38" s="665"/>
      <c r="I38" s="665">
        <v>0</v>
      </c>
      <c r="J38" s="665">
        <f t="shared" si="1"/>
        <v>0</v>
      </c>
      <c r="K38" s="668">
        <v>0</v>
      </c>
      <c r="L38" s="669">
        <v>0</v>
      </c>
    </row>
    <row r="39" spans="1:12" s="670" customFormat="1" ht="15">
      <c r="A39" s="667" t="s">
        <v>745</v>
      </c>
      <c r="B39" s="664">
        <v>0</v>
      </c>
      <c r="C39" s="665">
        <v>0</v>
      </c>
      <c r="D39" s="665">
        <v>0</v>
      </c>
      <c r="E39" s="665">
        <v>0</v>
      </c>
      <c r="F39" s="665">
        <f t="shared" si="0"/>
        <v>0</v>
      </c>
      <c r="G39" s="665">
        <v>0</v>
      </c>
      <c r="H39" s="665">
        <v>0</v>
      </c>
      <c r="I39" s="665">
        <v>0</v>
      </c>
      <c r="J39" s="665">
        <f t="shared" si="1"/>
        <v>0</v>
      </c>
      <c r="K39" s="668">
        <v>0</v>
      </c>
      <c r="L39" s="669">
        <v>0</v>
      </c>
    </row>
    <row r="40" spans="1:12" s="30" customFormat="1" ht="15">
      <c r="A40" s="667" t="s">
        <v>717</v>
      </c>
      <c r="B40" s="664">
        <v>13408371</v>
      </c>
      <c r="C40" s="665">
        <v>41500</v>
      </c>
      <c r="D40" s="665">
        <v>1100200</v>
      </c>
      <c r="E40" s="665">
        <v>115700</v>
      </c>
      <c r="F40" s="665">
        <f t="shared" si="0"/>
        <v>1257400</v>
      </c>
      <c r="G40" s="665">
        <v>135950</v>
      </c>
      <c r="H40" s="665">
        <v>148500</v>
      </c>
      <c r="I40" s="665">
        <v>88500</v>
      </c>
      <c r="J40" s="665">
        <f t="shared" si="1"/>
        <v>372950</v>
      </c>
      <c r="K40" s="668">
        <v>1630350</v>
      </c>
      <c r="L40" s="669">
        <v>0.12159195177400745</v>
      </c>
    </row>
    <row r="41" spans="1:12" s="30" customFormat="1" ht="15">
      <c r="A41" s="667" t="s">
        <v>729</v>
      </c>
      <c r="B41" s="664">
        <v>0</v>
      </c>
      <c r="C41" s="665">
        <v>0</v>
      </c>
      <c r="D41" s="665">
        <v>0</v>
      </c>
      <c r="E41" s="665">
        <v>0</v>
      </c>
      <c r="F41" s="665">
        <f t="shared" si="0"/>
        <v>0</v>
      </c>
      <c r="G41" s="665">
        <v>0</v>
      </c>
      <c r="H41" s="665">
        <v>0</v>
      </c>
      <c r="I41" s="665">
        <v>0</v>
      </c>
      <c r="J41" s="665">
        <f t="shared" si="1"/>
        <v>0</v>
      </c>
      <c r="K41" s="668">
        <v>0</v>
      </c>
      <c r="L41" s="669">
        <v>0</v>
      </c>
    </row>
    <row r="42" spans="1:12" s="30" customFormat="1" ht="15">
      <c r="A42" s="667" t="s">
        <v>743</v>
      </c>
      <c r="B42" s="664">
        <v>29366615</v>
      </c>
      <c r="C42" s="665">
        <v>640882</v>
      </c>
      <c r="D42" s="665">
        <v>136438</v>
      </c>
      <c r="E42" s="665">
        <v>76667</v>
      </c>
      <c r="F42" s="665">
        <f t="shared" si="0"/>
        <v>853987</v>
      </c>
      <c r="G42" s="665">
        <v>84367</v>
      </c>
      <c r="H42" s="665">
        <v>73452</v>
      </c>
      <c r="I42" s="665">
        <v>96253</v>
      </c>
      <c r="J42" s="665">
        <f t="shared" si="1"/>
        <v>254072</v>
      </c>
      <c r="K42" s="668">
        <v>1108059</v>
      </c>
      <c r="L42" s="669">
        <v>3.7731927905208004E-2</v>
      </c>
    </row>
    <row r="43" spans="1:12" s="30" customFormat="1" ht="15">
      <c r="A43" s="667" t="s">
        <v>744</v>
      </c>
      <c r="B43" s="664">
        <v>0</v>
      </c>
      <c r="C43" s="665">
        <v>0</v>
      </c>
      <c r="D43" s="665">
        <v>0</v>
      </c>
      <c r="E43" s="665">
        <v>0</v>
      </c>
      <c r="F43" s="665">
        <f t="shared" si="0"/>
        <v>0</v>
      </c>
      <c r="G43" s="665">
        <v>0</v>
      </c>
      <c r="H43" s="665">
        <v>0</v>
      </c>
      <c r="I43" s="665">
        <v>0</v>
      </c>
      <c r="J43" s="665">
        <f t="shared" si="1"/>
        <v>0</v>
      </c>
      <c r="K43" s="668">
        <v>0</v>
      </c>
      <c r="L43" s="669">
        <v>0</v>
      </c>
    </row>
    <row r="44" spans="1:12" s="30" customFormat="1" ht="15">
      <c r="A44" s="667" t="s">
        <v>755</v>
      </c>
      <c r="B44" s="664">
        <v>4759306</v>
      </c>
      <c r="C44" s="665">
        <v>54520</v>
      </c>
      <c r="D44" s="665">
        <v>1000</v>
      </c>
      <c r="E44" s="665">
        <v>38675</v>
      </c>
      <c r="F44" s="665">
        <f t="shared" si="0"/>
        <v>94195</v>
      </c>
      <c r="G44" s="665">
        <v>30771</v>
      </c>
      <c r="H44" s="665">
        <v>30100</v>
      </c>
      <c r="I44" s="665">
        <v>66548</v>
      </c>
      <c r="J44" s="665">
        <f t="shared" si="1"/>
        <v>127419</v>
      </c>
      <c r="K44" s="668">
        <v>221614</v>
      </c>
      <c r="L44" s="669">
        <v>4.6564352029476563E-2</v>
      </c>
    </row>
    <row r="45" spans="1:12" s="30" customFormat="1" ht="15">
      <c r="A45" s="667" t="s">
        <v>757</v>
      </c>
      <c r="B45" s="664">
        <v>0</v>
      </c>
      <c r="C45" s="665">
        <v>0</v>
      </c>
      <c r="D45" s="665">
        <v>0</v>
      </c>
      <c r="E45" s="665">
        <v>0</v>
      </c>
      <c r="F45" s="665">
        <f t="shared" si="0"/>
        <v>0</v>
      </c>
      <c r="G45" s="665">
        <v>0</v>
      </c>
      <c r="H45" s="665">
        <v>0</v>
      </c>
      <c r="I45" s="665">
        <v>0</v>
      </c>
      <c r="J45" s="665">
        <f t="shared" si="1"/>
        <v>0</v>
      </c>
      <c r="K45" s="668">
        <v>0</v>
      </c>
      <c r="L45" s="669">
        <v>0</v>
      </c>
    </row>
    <row r="46" spans="1:12" s="30" customFormat="1" ht="15">
      <c r="A46" s="667" t="s">
        <v>758</v>
      </c>
      <c r="B46" s="664">
        <v>0</v>
      </c>
      <c r="C46" s="665">
        <v>0</v>
      </c>
      <c r="D46" s="665">
        <v>0</v>
      </c>
      <c r="E46" s="665">
        <v>0</v>
      </c>
      <c r="F46" s="665">
        <f t="shared" si="0"/>
        <v>0</v>
      </c>
      <c r="G46" s="665">
        <v>0</v>
      </c>
      <c r="H46" s="665">
        <v>0</v>
      </c>
      <c r="I46" s="665">
        <v>0</v>
      </c>
      <c r="J46" s="665">
        <f t="shared" si="1"/>
        <v>0</v>
      </c>
      <c r="K46" s="668">
        <v>0</v>
      </c>
      <c r="L46" s="669">
        <v>0</v>
      </c>
    </row>
    <row r="47" spans="1:12" s="30" customFormat="1" ht="15">
      <c r="A47" s="667" t="s">
        <v>763</v>
      </c>
      <c r="B47" s="664">
        <v>2463294</v>
      </c>
      <c r="C47" s="665">
        <v>232369</v>
      </c>
      <c r="D47" s="665"/>
      <c r="E47" s="665">
        <v>0</v>
      </c>
      <c r="F47" s="665">
        <f t="shared" si="0"/>
        <v>232369</v>
      </c>
      <c r="G47" s="665">
        <v>140900</v>
      </c>
      <c r="H47" s="665">
        <v>47500</v>
      </c>
      <c r="I47" s="665">
        <v>284610</v>
      </c>
      <c r="J47" s="665">
        <f t="shared" si="1"/>
        <v>473010</v>
      </c>
      <c r="K47" s="668">
        <v>705379</v>
      </c>
      <c r="L47" s="669">
        <v>0.28635599323507466</v>
      </c>
    </row>
    <row r="48" spans="1:12" s="30" customFormat="1" ht="15">
      <c r="A48" s="667" t="s">
        <v>721</v>
      </c>
      <c r="B48" s="664">
        <v>510969</v>
      </c>
      <c r="C48" s="665">
        <v>0</v>
      </c>
      <c r="D48" s="665">
        <v>0</v>
      </c>
      <c r="E48" s="665">
        <v>0</v>
      </c>
      <c r="F48" s="665">
        <f t="shared" si="0"/>
        <v>0</v>
      </c>
      <c r="G48" s="665">
        <v>0</v>
      </c>
      <c r="H48" s="665">
        <v>0</v>
      </c>
      <c r="I48" s="665">
        <v>0</v>
      </c>
      <c r="J48" s="665">
        <f t="shared" si="1"/>
        <v>0</v>
      </c>
      <c r="K48" s="668">
        <v>0</v>
      </c>
      <c r="L48" s="669">
        <v>0</v>
      </c>
    </row>
    <row r="49" spans="1:12" s="30" customFormat="1" ht="15">
      <c r="A49" s="667" t="s">
        <v>771</v>
      </c>
      <c r="B49" s="664">
        <v>0</v>
      </c>
      <c r="C49" s="665">
        <v>0</v>
      </c>
      <c r="D49" s="665">
        <v>0</v>
      </c>
      <c r="E49" s="665">
        <v>0</v>
      </c>
      <c r="F49" s="665">
        <f t="shared" si="0"/>
        <v>0</v>
      </c>
      <c r="G49" s="665">
        <v>0</v>
      </c>
      <c r="H49" s="665">
        <v>0</v>
      </c>
      <c r="I49" s="665">
        <v>0</v>
      </c>
      <c r="J49" s="665">
        <f t="shared" si="1"/>
        <v>0</v>
      </c>
      <c r="K49" s="668">
        <v>0</v>
      </c>
      <c r="L49" s="669">
        <v>0</v>
      </c>
    </row>
    <row r="50" spans="1:12" s="30" customFormat="1" ht="15">
      <c r="A50" s="667" t="s">
        <v>723</v>
      </c>
      <c r="B50" s="664">
        <v>12432688</v>
      </c>
      <c r="C50" s="665">
        <v>327550</v>
      </c>
      <c r="D50" s="665">
        <v>460400</v>
      </c>
      <c r="E50" s="665">
        <v>469500</v>
      </c>
      <c r="F50" s="665">
        <f t="shared" si="0"/>
        <v>1257450</v>
      </c>
      <c r="G50" s="665">
        <v>547000</v>
      </c>
      <c r="H50" s="665">
        <v>374000</v>
      </c>
      <c r="I50" s="665">
        <v>246000</v>
      </c>
      <c r="J50" s="665">
        <f t="shared" si="1"/>
        <v>1167000</v>
      </c>
      <c r="K50" s="668">
        <v>2424450</v>
      </c>
      <c r="L50" s="669">
        <v>0.19500610004851726</v>
      </c>
    </row>
    <row r="51" spans="1:12" s="30" customFormat="1" ht="15">
      <c r="A51" s="663" t="s">
        <v>788</v>
      </c>
      <c r="B51" s="664"/>
      <c r="C51" s="665"/>
      <c r="D51" s="665"/>
      <c r="E51" s="665">
        <v>0</v>
      </c>
      <c r="F51" s="665">
        <f t="shared" si="0"/>
        <v>0</v>
      </c>
      <c r="G51" s="665"/>
      <c r="H51" s="665"/>
      <c r="I51" s="665">
        <v>0</v>
      </c>
      <c r="J51" s="665">
        <f t="shared" si="1"/>
        <v>0</v>
      </c>
      <c r="K51" s="668">
        <v>0</v>
      </c>
      <c r="L51" s="669">
        <v>0</v>
      </c>
    </row>
    <row r="52" spans="1:12" s="670" customFormat="1" ht="15">
      <c r="A52" s="667" t="s">
        <v>775</v>
      </c>
      <c r="B52" s="664">
        <v>10903902</v>
      </c>
      <c r="C52" s="665">
        <v>211900</v>
      </c>
      <c r="D52" s="665">
        <v>217900</v>
      </c>
      <c r="E52" s="665">
        <v>221470</v>
      </c>
      <c r="F52" s="665">
        <f t="shared" si="0"/>
        <v>651270</v>
      </c>
      <c r="G52" s="665">
        <v>193800</v>
      </c>
      <c r="H52" s="665">
        <v>151120</v>
      </c>
      <c r="I52" s="665">
        <v>135350</v>
      </c>
      <c r="J52" s="665">
        <f t="shared" si="1"/>
        <v>480270</v>
      </c>
      <c r="K52" s="668">
        <v>1131540</v>
      </c>
      <c r="L52" s="669">
        <v>0.10377386003652637</v>
      </c>
    </row>
    <row r="53" spans="1:12" s="30" customFormat="1" ht="15">
      <c r="A53" s="667" t="s">
        <v>724</v>
      </c>
      <c r="B53" s="664">
        <v>35819848</v>
      </c>
      <c r="C53" s="665">
        <v>2210410</v>
      </c>
      <c r="D53" s="665">
        <v>1441410</v>
      </c>
      <c r="E53" s="665">
        <v>2120451</v>
      </c>
      <c r="F53" s="665">
        <f t="shared" si="0"/>
        <v>5772271</v>
      </c>
      <c r="G53" s="665">
        <v>2271980</v>
      </c>
      <c r="H53" s="665">
        <v>2534150</v>
      </c>
      <c r="I53" s="665">
        <v>2386690</v>
      </c>
      <c r="J53" s="665">
        <f t="shared" si="1"/>
        <v>7192820</v>
      </c>
      <c r="K53" s="668">
        <v>12965091</v>
      </c>
      <c r="L53" s="669">
        <v>0.3619527084537042</v>
      </c>
    </row>
    <row r="54" spans="1:12" s="30" customFormat="1" ht="15">
      <c r="A54" s="667" t="s">
        <v>750</v>
      </c>
      <c r="B54" s="664">
        <v>0</v>
      </c>
      <c r="C54" s="665">
        <v>0</v>
      </c>
      <c r="D54" s="665">
        <v>0</v>
      </c>
      <c r="E54" s="665">
        <v>0</v>
      </c>
      <c r="F54" s="665">
        <f t="shared" si="0"/>
        <v>0</v>
      </c>
      <c r="G54" s="665">
        <v>0</v>
      </c>
      <c r="H54" s="665">
        <v>0</v>
      </c>
      <c r="I54" s="665">
        <v>0</v>
      </c>
      <c r="J54" s="665">
        <f t="shared" si="1"/>
        <v>0</v>
      </c>
      <c r="K54" s="668">
        <v>0</v>
      </c>
      <c r="L54" s="669">
        <v>0</v>
      </c>
    </row>
    <row r="55" spans="1:12" s="30" customFormat="1" ht="15">
      <c r="A55" s="667" t="s">
        <v>801</v>
      </c>
      <c r="B55" s="664">
        <v>5844668</v>
      </c>
      <c r="C55" s="665">
        <v>22000</v>
      </c>
      <c r="D55" s="665">
        <v>64000</v>
      </c>
      <c r="E55" s="665">
        <v>0</v>
      </c>
      <c r="F55" s="665">
        <f t="shared" si="0"/>
        <v>86000</v>
      </c>
      <c r="G55" s="665">
        <v>0</v>
      </c>
      <c r="H55" s="665">
        <v>112000</v>
      </c>
      <c r="I55" s="665">
        <v>0</v>
      </c>
      <c r="J55" s="665">
        <f t="shared" si="1"/>
        <v>112000</v>
      </c>
      <c r="K55" s="668">
        <v>198000</v>
      </c>
      <c r="L55" s="669">
        <v>3.3877031167553057E-2</v>
      </c>
    </row>
    <row r="56" spans="1:12" s="30" customFormat="1" ht="15">
      <c r="A56" s="663" t="s">
        <v>789</v>
      </c>
      <c r="B56" s="664"/>
      <c r="C56" s="665"/>
      <c r="D56" s="665"/>
      <c r="E56" s="665">
        <v>0</v>
      </c>
      <c r="F56" s="665">
        <f t="shared" si="0"/>
        <v>0</v>
      </c>
      <c r="G56" s="665"/>
      <c r="H56" s="665"/>
      <c r="I56" s="665">
        <v>0</v>
      </c>
      <c r="J56" s="665">
        <f t="shared" si="1"/>
        <v>0</v>
      </c>
      <c r="K56" s="668">
        <v>0</v>
      </c>
      <c r="L56" s="669">
        <v>0</v>
      </c>
    </row>
    <row r="57" spans="1:12" s="670" customFormat="1" ht="15">
      <c r="A57" s="667" t="s">
        <v>767</v>
      </c>
      <c r="B57" s="664">
        <v>3072669</v>
      </c>
      <c r="C57" s="665">
        <v>110200</v>
      </c>
      <c r="D57" s="665">
        <v>40800</v>
      </c>
      <c r="E57" s="665">
        <v>118650</v>
      </c>
      <c r="F57" s="665">
        <f t="shared" si="0"/>
        <v>269650</v>
      </c>
      <c r="G57" s="665">
        <v>40800</v>
      </c>
      <c r="H57" s="665">
        <v>50000</v>
      </c>
      <c r="I57" s="665">
        <v>21300</v>
      </c>
      <c r="J57" s="665">
        <f t="shared" si="1"/>
        <v>112100</v>
      </c>
      <c r="K57" s="668">
        <v>381750</v>
      </c>
      <c r="L57" s="669">
        <v>0.12424052183948223</v>
      </c>
    </row>
    <row r="58" spans="1:12" s="30" customFormat="1" ht="15">
      <c r="A58" s="667" t="s">
        <v>764</v>
      </c>
      <c r="B58" s="664">
        <v>2206690</v>
      </c>
      <c r="C58" s="665">
        <v>77690</v>
      </c>
      <c r="D58" s="665">
        <v>39190</v>
      </c>
      <c r="E58" s="665">
        <v>76880</v>
      </c>
      <c r="F58" s="665">
        <f t="shared" si="0"/>
        <v>193760</v>
      </c>
      <c r="G58" s="665">
        <v>164070</v>
      </c>
      <c r="H58" s="665">
        <v>122910</v>
      </c>
      <c r="I58" s="665">
        <v>72100</v>
      </c>
      <c r="J58" s="665">
        <f t="shared" si="1"/>
        <v>359080</v>
      </c>
      <c r="K58" s="668">
        <v>552840</v>
      </c>
      <c r="L58" s="669">
        <v>0.25052907295542193</v>
      </c>
    </row>
    <row r="59" spans="1:12" s="30" customFormat="1" ht="15">
      <c r="A59" s="667" t="s">
        <v>770</v>
      </c>
      <c r="B59" s="664">
        <v>0</v>
      </c>
      <c r="C59" s="665">
        <v>0</v>
      </c>
      <c r="D59" s="665">
        <v>0</v>
      </c>
      <c r="E59" s="665">
        <v>0</v>
      </c>
      <c r="F59" s="665">
        <f t="shared" si="0"/>
        <v>0</v>
      </c>
      <c r="G59" s="665">
        <v>0</v>
      </c>
      <c r="H59" s="665">
        <v>0</v>
      </c>
      <c r="I59" s="665">
        <v>0</v>
      </c>
      <c r="J59" s="665">
        <f t="shared" si="1"/>
        <v>0</v>
      </c>
      <c r="K59" s="668">
        <v>0</v>
      </c>
      <c r="L59" s="669">
        <v>0</v>
      </c>
    </row>
    <row r="60" spans="1:12" s="30" customFormat="1" ht="15">
      <c r="A60" s="667" t="s">
        <v>760</v>
      </c>
      <c r="B60" s="664">
        <v>0</v>
      </c>
      <c r="C60" s="665">
        <v>0</v>
      </c>
      <c r="D60" s="665">
        <v>0</v>
      </c>
      <c r="E60" s="665">
        <v>0</v>
      </c>
      <c r="F60" s="665">
        <f t="shared" si="0"/>
        <v>0</v>
      </c>
      <c r="G60" s="665">
        <v>0</v>
      </c>
      <c r="H60" s="665">
        <v>0</v>
      </c>
      <c r="I60" s="665">
        <v>0</v>
      </c>
      <c r="J60" s="665">
        <f t="shared" si="1"/>
        <v>0</v>
      </c>
      <c r="K60" s="668">
        <v>0</v>
      </c>
      <c r="L60" s="669">
        <v>0</v>
      </c>
    </row>
    <row r="61" spans="1:12" s="30" customFormat="1" ht="15">
      <c r="A61" s="667" t="s">
        <v>731</v>
      </c>
      <c r="B61" s="664">
        <v>2903132</v>
      </c>
      <c r="C61" s="665">
        <v>0</v>
      </c>
      <c r="D61" s="665">
        <v>0</v>
      </c>
      <c r="E61" s="665">
        <v>0</v>
      </c>
      <c r="F61" s="665">
        <f t="shared" si="0"/>
        <v>0</v>
      </c>
      <c r="G61" s="665">
        <v>0</v>
      </c>
      <c r="H61" s="665">
        <v>0</v>
      </c>
      <c r="I61" s="665">
        <v>0</v>
      </c>
      <c r="J61" s="665">
        <f t="shared" si="1"/>
        <v>0</v>
      </c>
      <c r="K61" s="668">
        <v>0</v>
      </c>
      <c r="L61" s="669">
        <v>0</v>
      </c>
    </row>
    <row r="62" spans="1:12" s="30" customFormat="1" ht="15">
      <c r="A62" s="667" t="s">
        <v>725</v>
      </c>
      <c r="B62" s="664">
        <v>1602032</v>
      </c>
      <c r="C62" s="665">
        <v>34583</v>
      </c>
      <c r="D62" s="665">
        <v>46252</v>
      </c>
      <c r="E62" s="665">
        <v>13950</v>
      </c>
      <c r="F62" s="665">
        <f t="shared" si="0"/>
        <v>94785</v>
      </c>
      <c r="G62" s="665">
        <v>45470</v>
      </c>
      <c r="H62" s="665">
        <v>101956</v>
      </c>
      <c r="I62" s="665">
        <v>48518</v>
      </c>
      <c r="J62" s="665">
        <f t="shared" si="1"/>
        <v>195944</v>
      </c>
      <c r="K62" s="668">
        <v>290729</v>
      </c>
      <c r="L62" s="669">
        <v>0.18147515155752195</v>
      </c>
    </row>
    <row r="63" spans="1:12" s="30" customFormat="1" ht="15">
      <c r="A63" s="667" t="s">
        <v>726</v>
      </c>
      <c r="B63" s="664">
        <v>1035489</v>
      </c>
      <c r="C63" s="665">
        <v>20650</v>
      </c>
      <c r="D63" s="665">
        <v>27735</v>
      </c>
      <c r="E63" s="665">
        <v>20850</v>
      </c>
      <c r="F63" s="665">
        <f t="shared" si="0"/>
        <v>69235</v>
      </c>
      <c r="G63" s="665">
        <v>23060</v>
      </c>
      <c r="H63" s="665">
        <v>10500</v>
      </c>
      <c r="I63" s="665">
        <v>0</v>
      </c>
      <c r="J63" s="665">
        <f t="shared" si="1"/>
        <v>33560</v>
      </c>
      <c r="K63" s="668">
        <v>102795</v>
      </c>
      <c r="L63" s="669">
        <v>9.9271938185726744E-2</v>
      </c>
    </row>
    <row r="64" spans="1:12" s="30" customFormat="1" ht="15">
      <c r="A64" s="667" t="s">
        <v>719</v>
      </c>
      <c r="B64" s="664">
        <v>0</v>
      </c>
      <c r="C64" s="665">
        <v>0</v>
      </c>
      <c r="D64" s="665">
        <v>0</v>
      </c>
      <c r="E64" s="665">
        <v>0</v>
      </c>
      <c r="F64" s="665">
        <f t="shared" si="0"/>
        <v>0</v>
      </c>
      <c r="G64" s="665">
        <v>0</v>
      </c>
      <c r="H64" s="665">
        <v>700</v>
      </c>
      <c r="I64" s="665">
        <v>0</v>
      </c>
      <c r="J64" s="665">
        <f t="shared" si="1"/>
        <v>700</v>
      </c>
      <c r="K64" s="668">
        <v>700</v>
      </c>
      <c r="L64" s="669">
        <v>0</v>
      </c>
    </row>
    <row r="65" spans="1:12" s="30" customFormat="1" ht="15">
      <c r="A65" s="667" t="s">
        <v>751</v>
      </c>
      <c r="B65" s="664">
        <v>1109427</v>
      </c>
      <c r="C65" s="665">
        <v>24980</v>
      </c>
      <c r="D65" s="665">
        <v>400</v>
      </c>
      <c r="E65" s="665">
        <v>10400</v>
      </c>
      <c r="F65" s="665">
        <f t="shared" si="0"/>
        <v>35780</v>
      </c>
      <c r="G65" s="665">
        <v>18790</v>
      </c>
      <c r="H65" s="665">
        <v>26875</v>
      </c>
      <c r="I65" s="665">
        <v>1080</v>
      </c>
      <c r="J65" s="665">
        <f t="shared" si="1"/>
        <v>46745</v>
      </c>
      <c r="K65" s="668">
        <v>82525</v>
      </c>
      <c r="L65" s="669">
        <v>7.4385245716933154E-2</v>
      </c>
    </row>
    <row r="66" spans="1:12" s="30" customFormat="1" ht="15">
      <c r="A66" s="667" t="s">
        <v>727</v>
      </c>
      <c r="B66" s="664">
        <v>1245419</v>
      </c>
      <c r="C66" s="665">
        <v>24930</v>
      </c>
      <c r="D66" s="665">
        <v>17304</v>
      </c>
      <c r="E66" s="665">
        <v>25030</v>
      </c>
      <c r="F66" s="665">
        <f t="shared" si="0"/>
        <v>67264</v>
      </c>
      <c r="G66" s="665">
        <v>26825</v>
      </c>
      <c r="H66" s="665">
        <v>0</v>
      </c>
      <c r="I66" s="665">
        <v>28595</v>
      </c>
      <c r="J66" s="665">
        <f t="shared" si="1"/>
        <v>55420</v>
      </c>
      <c r="K66" s="668">
        <v>122684</v>
      </c>
      <c r="L66" s="669">
        <v>9.8508212898630904E-2</v>
      </c>
    </row>
    <row r="67" spans="1:12" s="30" customFormat="1" ht="15">
      <c r="A67" s="667" t="s">
        <v>756</v>
      </c>
      <c r="B67" s="664">
        <v>2132783</v>
      </c>
      <c r="C67" s="665">
        <v>3515</v>
      </c>
      <c r="D67" s="665">
        <v>0</v>
      </c>
      <c r="E67" s="665">
        <v>0</v>
      </c>
      <c r="F67" s="665">
        <f t="shared" ref="F67:F90" si="2">C67+D67+E67</f>
        <v>3515</v>
      </c>
      <c r="G67" s="665">
        <v>0</v>
      </c>
      <c r="H67" s="665">
        <v>0</v>
      </c>
      <c r="I67" s="665">
        <v>0</v>
      </c>
      <c r="J67" s="665">
        <f t="shared" ref="J67:J90" si="3">G67+H67+I67</f>
        <v>0</v>
      </c>
      <c r="K67" s="668">
        <v>3515</v>
      </c>
      <c r="L67" s="669">
        <v>1.6480814034995591E-3</v>
      </c>
    </row>
    <row r="68" spans="1:12" s="30" customFormat="1" ht="15">
      <c r="A68" s="667" t="s">
        <v>752</v>
      </c>
      <c r="B68" s="664">
        <v>402086</v>
      </c>
      <c r="C68" s="665">
        <v>37400</v>
      </c>
      <c r="D68" s="665">
        <v>15400</v>
      </c>
      <c r="E68" s="665">
        <v>17400</v>
      </c>
      <c r="F68" s="665">
        <f t="shared" si="2"/>
        <v>70200</v>
      </c>
      <c r="G68" s="665">
        <v>24000</v>
      </c>
      <c r="H68" s="665">
        <v>39600</v>
      </c>
      <c r="I68" s="665">
        <v>99000</v>
      </c>
      <c r="J68" s="665">
        <f t="shared" si="3"/>
        <v>162600</v>
      </c>
      <c r="K68" s="668">
        <v>232800</v>
      </c>
      <c r="L68" s="669">
        <v>0.57898061608710572</v>
      </c>
    </row>
    <row r="69" spans="1:12" s="30" customFormat="1" ht="15">
      <c r="A69" s="667" t="s">
        <v>779</v>
      </c>
      <c r="B69" s="664">
        <v>437736</v>
      </c>
      <c r="C69" s="665">
        <v>19500</v>
      </c>
      <c r="D69" s="665">
        <v>4000</v>
      </c>
      <c r="E69" s="665">
        <v>18200</v>
      </c>
      <c r="F69" s="665">
        <f t="shared" si="2"/>
        <v>41700</v>
      </c>
      <c r="G69" s="665">
        <v>15040</v>
      </c>
      <c r="H69" s="665">
        <v>17000</v>
      </c>
      <c r="I69" s="665">
        <v>36500</v>
      </c>
      <c r="J69" s="665">
        <f t="shared" si="3"/>
        <v>68540</v>
      </c>
      <c r="K69" s="668">
        <v>110240</v>
      </c>
      <c r="L69" s="669">
        <v>0.25184129246851983</v>
      </c>
    </row>
    <row r="70" spans="1:12" s="30" customFormat="1" ht="15">
      <c r="A70" s="663" t="s">
        <v>790</v>
      </c>
      <c r="B70" s="664"/>
      <c r="C70" s="665"/>
      <c r="D70" s="665"/>
      <c r="E70" s="665">
        <v>0</v>
      </c>
      <c r="F70" s="665">
        <f t="shared" si="2"/>
        <v>0</v>
      </c>
      <c r="G70" s="665"/>
      <c r="H70" s="665"/>
      <c r="I70" s="665">
        <v>0</v>
      </c>
      <c r="J70" s="665">
        <f t="shared" si="3"/>
        <v>0</v>
      </c>
      <c r="K70" s="668">
        <v>0</v>
      </c>
      <c r="L70" s="669">
        <v>0</v>
      </c>
    </row>
    <row r="71" spans="1:12" s="670" customFormat="1" ht="15">
      <c r="A71" s="667" t="s">
        <v>765</v>
      </c>
      <c r="B71" s="664">
        <v>67973538</v>
      </c>
      <c r="C71" s="665">
        <v>2169400</v>
      </c>
      <c r="D71" s="665">
        <v>2657800</v>
      </c>
      <c r="E71" s="665">
        <v>1964700</v>
      </c>
      <c r="F71" s="665">
        <f t="shared" si="2"/>
        <v>6791900</v>
      </c>
      <c r="G71" s="665">
        <v>635500</v>
      </c>
      <c r="H71" s="665">
        <v>773300</v>
      </c>
      <c r="I71" s="665">
        <v>396200</v>
      </c>
      <c r="J71" s="665">
        <f t="shared" si="3"/>
        <v>1805000</v>
      </c>
      <c r="K71" s="668">
        <v>8596900</v>
      </c>
      <c r="L71" s="669">
        <v>0.12647421706958964</v>
      </c>
    </row>
    <row r="72" spans="1:12" s="30" customFormat="1" ht="15">
      <c r="A72" s="667" t="s">
        <v>747</v>
      </c>
      <c r="B72" s="664">
        <v>1116992</v>
      </c>
      <c r="C72" s="665">
        <v>37340</v>
      </c>
      <c r="D72" s="665">
        <v>46270</v>
      </c>
      <c r="E72" s="665">
        <v>97200</v>
      </c>
      <c r="F72" s="665">
        <f t="shared" si="2"/>
        <v>180810</v>
      </c>
      <c r="G72" s="665">
        <v>55000</v>
      </c>
      <c r="H72" s="665">
        <v>18200</v>
      </c>
      <c r="I72" s="665">
        <v>49600</v>
      </c>
      <c r="J72" s="665">
        <f t="shared" si="3"/>
        <v>122800</v>
      </c>
      <c r="K72" s="668">
        <v>303610</v>
      </c>
      <c r="L72" s="669">
        <v>0.27181036211539561</v>
      </c>
    </row>
    <row r="73" spans="1:12" s="30" customFormat="1" ht="15">
      <c r="A73" s="667" t="s">
        <v>728</v>
      </c>
      <c r="B73" s="664">
        <v>0</v>
      </c>
      <c r="C73" s="665">
        <v>0</v>
      </c>
      <c r="D73" s="665">
        <v>0</v>
      </c>
      <c r="E73" s="665">
        <v>0</v>
      </c>
      <c r="F73" s="665">
        <f t="shared" si="2"/>
        <v>0</v>
      </c>
      <c r="G73" s="665">
        <v>0</v>
      </c>
      <c r="H73" s="665">
        <v>0</v>
      </c>
      <c r="I73" s="665">
        <v>0</v>
      </c>
      <c r="J73" s="665">
        <f t="shared" si="3"/>
        <v>0</v>
      </c>
      <c r="K73" s="668">
        <v>0</v>
      </c>
      <c r="L73" s="669">
        <v>0</v>
      </c>
    </row>
    <row r="74" spans="1:12" s="30" customFormat="1" ht="15">
      <c r="A74" s="667" t="s">
        <v>748</v>
      </c>
      <c r="B74" s="664">
        <v>31370361</v>
      </c>
      <c r="C74" s="665">
        <v>999390</v>
      </c>
      <c r="D74" s="665">
        <v>712315</v>
      </c>
      <c r="E74" s="665">
        <v>1038050</v>
      </c>
      <c r="F74" s="665">
        <f t="shared" si="2"/>
        <v>2749755</v>
      </c>
      <c r="G74" s="665">
        <v>1410820</v>
      </c>
      <c r="H74" s="665">
        <v>1248410</v>
      </c>
      <c r="I74" s="665">
        <v>1453885</v>
      </c>
      <c r="J74" s="665">
        <f t="shared" si="3"/>
        <v>4113115</v>
      </c>
      <c r="K74" s="668">
        <v>6862870</v>
      </c>
      <c r="L74" s="669">
        <v>0.21876923890037478</v>
      </c>
    </row>
    <row r="75" spans="1:12" s="30" customFormat="1" ht="15">
      <c r="A75" s="667" t="s">
        <v>802</v>
      </c>
      <c r="B75" s="664">
        <v>306532</v>
      </c>
      <c r="C75" s="665">
        <v>0</v>
      </c>
      <c r="D75" s="665">
        <v>0</v>
      </c>
      <c r="E75" s="665">
        <v>0</v>
      </c>
      <c r="F75" s="665">
        <f t="shared" si="2"/>
        <v>0</v>
      </c>
      <c r="G75" s="665">
        <v>0</v>
      </c>
      <c r="H75" s="665"/>
      <c r="I75" s="665">
        <v>0</v>
      </c>
      <c r="J75" s="665">
        <f t="shared" si="3"/>
        <v>0</v>
      </c>
      <c r="K75" s="668">
        <v>0</v>
      </c>
      <c r="L75" s="669">
        <v>0</v>
      </c>
    </row>
    <row r="76" spans="1:12" s="30" customFormat="1" ht="15">
      <c r="A76" s="667" t="s">
        <v>730</v>
      </c>
      <c r="B76" s="664">
        <v>16314</v>
      </c>
      <c r="C76" s="665">
        <v>0</v>
      </c>
      <c r="D76" s="665">
        <v>0</v>
      </c>
      <c r="E76" s="665">
        <v>0</v>
      </c>
      <c r="F76" s="665">
        <f t="shared" si="2"/>
        <v>0</v>
      </c>
      <c r="G76" s="665">
        <v>0</v>
      </c>
      <c r="H76" s="665"/>
      <c r="I76" s="665">
        <v>0</v>
      </c>
      <c r="J76" s="665">
        <f t="shared" si="3"/>
        <v>0</v>
      </c>
      <c r="K76" s="668">
        <v>0</v>
      </c>
      <c r="L76" s="669">
        <v>0</v>
      </c>
    </row>
    <row r="77" spans="1:12" s="30" customFormat="1" ht="15">
      <c r="A77" s="663" t="s">
        <v>791</v>
      </c>
      <c r="B77" s="664"/>
      <c r="C77" s="665"/>
      <c r="D77" s="665"/>
      <c r="E77" s="665">
        <v>0</v>
      </c>
      <c r="F77" s="665">
        <f t="shared" si="2"/>
        <v>0</v>
      </c>
      <c r="G77" s="665"/>
      <c r="H77" s="665"/>
      <c r="I77" s="665">
        <v>0</v>
      </c>
      <c r="J77" s="665">
        <f t="shared" si="3"/>
        <v>0</v>
      </c>
      <c r="K77" s="668">
        <v>0</v>
      </c>
      <c r="L77" s="669">
        <v>0</v>
      </c>
    </row>
    <row r="78" spans="1:12" s="670" customFormat="1" ht="15">
      <c r="A78" s="667" t="s">
        <v>754</v>
      </c>
      <c r="B78" s="664">
        <v>3983873</v>
      </c>
      <c r="C78" s="665">
        <v>68430</v>
      </c>
      <c r="D78" s="665">
        <v>806920</v>
      </c>
      <c r="E78" s="665">
        <v>48785</v>
      </c>
      <c r="F78" s="665">
        <f t="shared" si="2"/>
        <v>924135</v>
      </c>
      <c r="G78" s="665">
        <v>247589.6</v>
      </c>
      <c r="H78" s="665">
        <v>769171</v>
      </c>
      <c r="I78" s="665">
        <v>461519</v>
      </c>
      <c r="J78" s="665">
        <f t="shared" si="3"/>
        <v>1478279.6</v>
      </c>
      <c r="K78" s="668">
        <v>2402414.6</v>
      </c>
      <c r="L78" s="669">
        <v>0.6030349361036359</v>
      </c>
    </row>
    <row r="79" spans="1:12" s="30" customFormat="1" ht="15">
      <c r="A79" s="671" t="s">
        <v>34</v>
      </c>
      <c r="B79" s="672">
        <v>469156699</v>
      </c>
      <c r="C79" s="672">
        <v>27623728.25</v>
      </c>
      <c r="D79" s="672">
        <v>14895637</v>
      </c>
      <c r="E79" s="672">
        <v>14218087.300000001</v>
      </c>
      <c r="F79" s="665">
        <f t="shared" si="2"/>
        <v>56737452.549999997</v>
      </c>
      <c r="G79" s="672">
        <v>13722024</v>
      </c>
      <c r="H79" s="672">
        <v>14827004.050000001</v>
      </c>
      <c r="I79" s="672">
        <v>14391544.800000001</v>
      </c>
      <c r="J79" s="665">
        <f t="shared" si="3"/>
        <v>42940572.850000001</v>
      </c>
      <c r="K79" s="672">
        <v>99678025.399999991</v>
      </c>
      <c r="L79" s="673">
        <v>0.21246211684169086</v>
      </c>
    </row>
    <row r="80" spans="1:12" s="147" customFormat="1" ht="15">
      <c r="A80" s="558"/>
      <c r="B80" s="559"/>
      <c r="C80" s="559"/>
      <c r="D80" s="559"/>
      <c r="E80" s="559"/>
      <c r="F80" s="665">
        <f t="shared" si="2"/>
        <v>0</v>
      </c>
      <c r="G80" s="559"/>
      <c r="H80" s="161">
        <v>0</v>
      </c>
      <c r="I80" s="161"/>
      <c r="J80" s="665">
        <f t="shared" si="3"/>
        <v>0</v>
      </c>
      <c r="K80" s="561"/>
      <c r="L80" s="558"/>
    </row>
    <row r="81" spans="1:12" s="147" customFormat="1" ht="15">
      <c r="A81" s="558"/>
      <c r="B81" s="559"/>
      <c r="C81" s="559"/>
      <c r="D81" s="559"/>
      <c r="E81" s="559"/>
      <c r="F81" s="665">
        <f t="shared" si="2"/>
        <v>0</v>
      </c>
      <c r="G81" s="559"/>
      <c r="H81" s="161">
        <v>0</v>
      </c>
      <c r="I81" s="161"/>
      <c r="J81" s="665">
        <f t="shared" si="3"/>
        <v>0</v>
      </c>
      <c r="K81" s="561"/>
      <c r="L81" s="558"/>
    </row>
    <row r="82" spans="1:12" ht="15">
      <c r="A82" s="558" t="s">
        <v>1043</v>
      </c>
      <c r="B82" s="161"/>
      <c r="C82" s="161"/>
      <c r="D82" s="161"/>
      <c r="E82" s="161"/>
      <c r="F82" s="665">
        <f t="shared" si="2"/>
        <v>0</v>
      </c>
      <c r="G82" s="161"/>
      <c r="H82" s="161">
        <v>0</v>
      </c>
      <c r="I82" s="161"/>
      <c r="J82" s="665">
        <f t="shared" si="3"/>
        <v>0</v>
      </c>
      <c r="K82" s="561"/>
      <c r="L82" s="3"/>
    </row>
    <row r="83" spans="1:12" ht="15">
      <c r="A83" s="3" t="s">
        <v>1044</v>
      </c>
      <c r="B83" s="161">
        <v>7172162009</v>
      </c>
      <c r="C83" s="161">
        <v>573772958</v>
      </c>
      <c r="D83" s="161">
        <v>0</v>
      </c>
      <c r="E83" s="161">
        <v>609633771</v>
      </c>
      <c r="F83" s="665">
        <f t="shared" si="2"/>
        <v>1183406729</v>
      </c>
      <c r="G83" s="161">
        <v>573772961</v>
      </c>
      <c r="H83" s="161">
        <v>609633770</v>
      </c>
      <c r="I83" s="161">
        <v>573772960</v>
      </c>
      <c r="J83" s="665">
        <f t="shared" si="3"/>
        <v>1757179691</v>
      </c>
      <c r="K83" s="161">
        <v>2940586420</v>
      </c>
      <c r="L83" s="561">
        <v>0.4099999994855108</v>
      </c>
    </row>
    <row r="84" spans="1:12" ht="15">
      <c r="A84" s="3" t="s">
        <v>1045</v>
      </c>
      <c r="B84" s="161">
        <v>0</v>
      </c>
      <c r="C84" s="161">
        <v>0</v>
      </c>
      <c r="D84" s="161">
        <v>0</v>
      </c>
      <c r="E84" s="161">
        <v>0</v>
      </c>
      <c r="F84" s="665">
        <f t="shared" si="2"/>
        <v>0</v>
      </c>
      <c r="G84" s="161">
        <v>0</v>
      </c>
      <c r="H84" s="161">
        <v>0</v>
      </c>
      <c r="I84" s="161">
        <v>0</v>
      </c>
      <c r="J84" s="665">
        <f t="shared" si="3"/>
        <v>0</v>
      </c>
      <c r="K84" s="161">
        <v>0</v>
      </c>
      <c r="L84" s="561">
        <v>0</v>
      </c>
    </row>
    <row r="85" spans="1:12" ht="15">
      <c r="A85" s="3" t="s">
        <v>1046</v>
      </c>
      <c r="B85" s="161">
        <v>0</v>
      </c>
      <c r="C85" s="161">
        <v>0</v>
      </c>
      <c r="D85" s="161">
        <v>0</v>
      </c>
      <c r="E85" s="161">
        <v>0</v>
      </c>
      <c r="F85" s="665">
        <f t="shared" si="2"/>
        <v>0</v>
      </c>
      <c r="G85" s="161">
        <v>0</v>
      </c>
      <c r="H85" s="161">
        <v>0</v>
      </c>
      <c r="I85" s="161">
        <v>0</v>
      </c>
      <c r="J85" s="665">
        <f t="shared" si="3"/>
        <v>0</v>
      </c>
      <c r="K85" s="161">
        <v>0</v>
      </c>
      <c r="L85" s="561">
        <v>0</v>
      </c>
    </row>
    <row r="86" spans="1:12" ht="15">
      <c r="A86" s="3" t="s">
        <v>1047</v>
      </c>
      <c r="B86" s="161">
        <v>0</v>
      </c>
      <c r="C86" s="161">
        <v>0</v>
      </c>
      <c r="D86" s="161">
        <v>0</v>
      </c>
      <c r="E86" s="161">
        <v>0</v>
      </c>
      <c r="F86" s="665">
        <f t="shared" si="2"/>
        <v>0</v>
      </c>
      <c r="G86" s="161">
        <v>0</v>
      </c>
      <c r="H86" s="161">
        <v>0</v>
      </c>
      <c r="I86" s="161">
        <v>0</v>
      </c>
      <c r="J86" s="665">
        <f t="shared" si="3"/>
        <v>0</v>
      </c>
      <c r="K86" s="161">
        <v>0</v>
      </c>
      <c r="L86" s="561">
        <v>0</v>
      </c>
    </row>
    <row r="87" spans="1:12" ht="15">
      <c r="A87" s="3" t="s">
        <v>1048</v>
      </c>
      <c r="B87" s="161">
        <v>0</v>
      </c>
      <c r="C87" s="161">
        <v>0</v>
      </c>
      <c r="D87" s="161">
        <v>0</v>
      </c>
      <c r="E87" s="161">
        <v>0</v>
      </c>
      <c r="F87" s="665">
        <f t="shared" si="2"/>
        <v>0</v>
      </c>
      <c r="G87" s="161">
        <v>0</v>
      </c>
      <c r="H87" s="161">
        <v>0</v>
      </c>
      <c r="I87" s="161">
        <v>0</v>
      </c>
      <c r="J87" s="665">
        <f t="shared" si="3"/>
        <v>0</v>
      </c>
      <c r="K87" s="161">
        <v>0</v>
      </c>
      <c r="L87" s="561">
        <v>0</v>
      </c>
    </row>
    <row r="88" spans="1:12" ht="15">
      <c r="A88" s="3" t="s">
        <v>1049</v>
      </c>
      <c r="B88" s="161">
        <v>477133112</v>
      </c>
      <c r="C88" s="161">
        <v>0</v>
      </c>
      <c r="D88" s="161">
        <v>0</v>
      </c>
      <c r="E88" s="161">
        <v>0</v>
      </c>
      <c r="F88" s="665">
        <f t="shared" si="2"/>
        <v>0</v>
      </c>
      <c r="G88" s="161">
        <v>0</v>
      </c>
      <c r="H88" s="161">
        <v>0</v>
      </c>
      <c r="I88" s="161">
        <v>0</v>
      </c>
      <c r="J88" s="665">
        <f t="shared" si="3"/>
        <v>0</v>
      </c>
      <c r="K88" s="161">
        <v>0</v>
      </c>
      <c r="L88" s="561">
        <v>0</v>
      </c>
    </row>
    <row r="89" spans="1:12" s="147" customFormat="1" ht="15">
      <c r="A89" s="558" t="s">
        <v>713</v>
      </c>
      <c r="B89" s="559">
        <v>7649295121</v>
      </c>
      <c r="C89" s="559">
        <v>573772958</v>
      </c>
      <c r="D89" s="559">
        <v>0</v>
      </c>
      <c r="E89" s="559">
        <v>609633771</v>
      </c>
      <c r="F89" s="665">
        <f t="shared" si="2"/>
        <v>1183406729</v>
      </c>
      <c r="G89" s="559">
        <v>573772961</v>
      </c>
      <c r="H89" s="559">
        <v>609633770</v>
      </c>
      <c r="I89" s="559">
        <v>573772960</v>
      </c>
      <c r="J89" s="665">
        <f t="shared" si="3"/>
        <v>1757179691</v>
      </c>
      <c r="K89" s="559">
        <v>2940586420</v>
      </c>
      <c r="L89" s="560">
        <v>0.4099999994855108</v>
      </c>
    </row>
    <row r="90" spans="1:12" s="147" customFormat="1" ht="15">
      <c r="A90" s="562" t="s">
        <v>1050</v>
      </c>
      <c r="B90" s="563">
        <v>8118451820</v>
      </c>
      <c r="C90" s="563">
        <v>601396686.25</v>
      </c>
      <c r="D90" s="563">
        <v>14895637</v>
      </c>
      <c r="E90" s="563">
        <v>623851858.29999995</v>
      </c>
      <c r="F90" s="665">
        <f t="shared" si="2"/>
        <v>1240144181.55</v>
      </c>
      <c r="G90" s="563">
        <v>587494985</v>
      </c>
      <c r="H90" s="563">
        <v>624460774.04999995</v>
      </c>
      <c r="I90" s="563">
        <v>588164504.79999995</v>
      </c>
      <c r="J90" s="665">
        <f t="shared" si="3"/>
        <v>1800120263.8499999</v>
      </c>
      <c r="K90" s="563">
        <v>3040264445.4000001</v>
      </c>
      <c r="L90" s="564">
        <v>0.62246211632720172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J98" sqref="J98"/>
    </sheetView>
  </sheetViews>
  <sheetFormatPr defaultColWidth="9.1796875" defaultRowHeight="14"/>
  <cols>
    <col min="1" max="1" width="21.81640625" style="14" customWidth="1"/>
    <col min="2" max="2" width="13.54296875" style="14" bestFit="1" customWidth="1"/>
    <col min="3" max="3" width="22.81640625" style="14" bestFit="1" customWidth="1"/>
    <col min="4" max="4" width="15.453125" style="14" bestFit="1" customWidth="1"/>
    <col min="5" max="6" width="15.453125" style="142" bestFit="1" customWidth="1"/>
    <col min="7" max="7" width="26" style="565" customWidth="1"/>
    <col min="8" max="16384" width="9.1796875" style="14"/>
  </cols>
  <sheetData>
    <row r="1" spans="1:9" s="2" customFormat="1" ht="15.5">
      <c r="A1" s="1088" t="s">
        <v>2585</v>
      </c>
      <c r="B1" s="1089"/>
      <c r="C1" s="1089"/>
      <c r="D1" s="1089"/>
      <c r="E1" s="1089"/>
      <c r="F1" s="1089"/>
      <c r="G1" s="1090"/>
      <c r="H1" s="704"/>
    </row>
    <row r="2" spans="1:9" s="2" customFormat="1" ht="15.5">
      <c r="A2" s="1091" t="s">
        <v>2586</v>
      </c>
      <c r="B2" s="1092"/>
      <c r="C2" s="1092"/>
      <c r="D2" s="1092"/>
      <c r="E2" s="1092"/>
      <c r="F2" s="1092"/>
      <c r="G2" s="1093"/>
    </row>
    <row r="3" spans="1:9" s="2" customFormat="1" ht="15.5">
      <c r="A3" s="1094" t="s">
        <v>2587</v>
      </c>
      <c r="B3" s="1095"/>
      <c r="C3" s="1095"/>
      <c r="D3" s="1095"/>
      <c r="E3" s="1095"/>
      <c r="F3" s="1095"/>
      <c r="G3" s="1096"/>
      <c r="H3" s="705"/>
      <c r="I3" s="706"/>
    </row>
    <row r="4" spans="1:9" s="2" customFormat="1" ht="15.5">
      <c r="A4" s="1097" t="s">
        <v>2588</v>
      </c>
      <c r="B4" s="1098"/>
      <c r="C4" s="1098"/>
      <c r="D4" s="1098"/>
      <c r="E4" s="1098"/>
      <c r="F4" s="1098"/>
      <c r="G4" s="1099"/>
      <c r="H4" s="525"/>
    </row>
    <row r="5" spans="1:9" s="1" customFormat="1" ht="60" customHeight="1">
      <c r="A5" s="707" t="s">
        <v>2589</v>
      </c>
      <c r="B5" s="708" t="s">
        <v>2590</v>
      </c>
      <c r="C5" s="708" t="s">
        <v>2591</v>
      </c>
      <c r="D5" s="709" t="s">
        <v>2592</v>
      </c>
      <c r="E5" s="710" t="s">
        <v>2593</v>
      </c>
      <c r="F5" s="710" t="s">
        <v>2594</v>
      </c>
      <c r="G5" s="711" t="s">
        <v>2595</v>
      </c>
    </row>
    <row r="6" spans="1:9" s="1" customFormat="1" ht="15">
      <c r="A6" s="712"/>
      <c r="B6" s="713"/>
      <c r="C6" s="713"/>
      <c r="D6" s="714" t="s">
        <v>2596</v>
      </c>
      <c r="E6" s="714" t="s">
        <v>2596</v>
      </c>
      <c r="F6" s="714" t="s">
        <v>2596</v>
      </c>
      <c r="G6" s="715" t="s">
        <v>2596</v>
      </c>
    </row>
    <row r="7" spans="1:9" ht="77.5">
      <c r="A7" s="1100" t="s">
        <v>2597</v>
      </c>
      <c r="B7" s="716" t="s">
        <v>2598</v>
      </c>
      <c r="C7" s="716" t="s">
        <v>2599</v>
      </c>
      <c r="D7" s="316">
        <v>258214273.81814846</v>
      </c>
      <c r="E7" s="717">
        <v>129941608.44999999</v>
      </c>
      <c r="F7" s="145">
        <f>D7-E7</f>
        <v>128272665.36814848</v>
      </c>
      <c r="G7" s="561">
        <f>E7/D7</f>
        <v>0.50323170182882082</v>
      </c>
    </row>
    <row r="8" spans="1:9" ht="46.5">
      <c r="A8" s="1101"/>
      <c r="B8" s="716" t="s">
        <v>2600</v>
      </c>
      <c r="C8" s="716" t="s">
        <v>2601</v>
      </c>
      <c r="D8" s="316">
        <v>10100000</v>
      </c>
      <c r="E8" s="145">
        <v>0</v>
      </c>
      <c r="F8" s="145">
        <f>D8-E8</f>
        <v>10100000</v>
      </c>
      <c r="G8" s="561">
        <f>E8/D8</f>
        <v>0</v>
      </c>
    </row>
    <row r="9" spans="1:9" ht="31">
      <c r="A9" s="1101"/>
      <c r="B9" s="1103" t="s">
        <v>2602</v>
      </c>
      <c r="C9" s="716" t="s">
        <v>2603</v>
      </c>
      <c r="D9" s="316">
        <v>5400000</v>
      </c>
      <c r="E9" s="145">
        <v>0</v>
      </c>
      <c r="F9" s="145">
        <f t="shared" ref="F9:F72" si="0">D9-E9</f>
        <v>5400000</v>
      </c>
      <c r="G9" s="561">
        <f t="shared" ref="G9:G72" si="1">E9/D9</f>
        <v>0</v>
      </c>
    </row>
    <row r="10" spans="1:9" ht="31">
      <c r="A10" s="1101"/>
      <c r="B10" s="1104"/>
      <c r="C10" s="716" t="s">
        <v>2604</v>
      </c>
      <c r="D10" s="316">
        <v>5400000</v>
      </c>
      <c r="E10" s="145">
        <v>0</v>
      </c>
      <c r="F10" s="145">
        <f t="shared" si="0"/>
        <v>5400000</v>
      </c>
      <c r="G10" s="561">
        <f t="shared" si="1"/>
        <v>0</v>
      </c>
    </row>
    <row r="11" spans="1:9" ht="31">
      <c r="A11" s="1101"/>
      <c r="B11" s="1104"/>
      <c r="C11" s="716" t="s">
        <v>2605</v>
      </c>
      <c r="D11" s="316">
        <v>5200000</v>
      </c>
      <c r="E11" s="145">
        <v>0</v>
      </c>
      <c r="F11" s="145">
        <f t="shared" si="0"/>
        <v>5200000</v>
      </c>
      <c r="G11" s="561">
        <f t="shared" si="1"/>
        <v>0</v>
      </c>
    </row>
    <row r="12" spans="1:9" ht="31">
      <c r="A12" s="1101"/>
      <c r="B12" s="1103" t="s">
        <v>2606</v>
      </c>
      <c r="C12" s="716" t="s">
        <v>2607</v>
      </c>
      <c r="D12" s="316">
        <v>5000000</v>
      </c>
      <c r="E12" s="145">
        <v>4499340</v>
      </c>
      <c r="F12" s="145">
        <f t="shared" si="0"/>
        <v>500660</v>
      </c>
      <c r="G12" s="561">
        <f t="shared" si="1"/>
        <v>0.899868</v>
      </c>
    </row>
    <row r="13" spans="1:9" ht="31">
      <c r="A13" s="1101"/>
      <c r="B13" s="1104"/>
      <c r="C13" s="716" t="s">
        <v>2608</v>
      </c>
      <c r="D13" s="316">
        <v>36009940</v>
      </c>
      <c r="E13" s="145">
        <v>11696960</v>
      </c>
      <c r="F13" s="145">
        <f t="shared" si="0"/>
        <v>24312980</v>
      </c>
      <c r="G13" s="561">
        <f t="shared" si="1"/>
        <v>0.32482586752435577</v>
      </c>
    </row>
    <row r="14" spans="1:9" ht="77.5">
      <c r="A14" s="1101"/>
      <c r="B14" s="716" t="s">
        <v>2609</v>
      </c>
      <c r="C14" s="716" t="s">
        <v>2610</v>
      </c>
      <c r="D14" s="316">
        <v>145000000</v>
      </c>
      <c r="E14" s="145">
        <v>0</v>
      </c>
      <c r="F14" s="145">
        <f t="shared" si="0"/>
        <v>145000000</v>
      </c>
      <c r="G14" s="561">
        <f t="shared" si="1"/>
        <v>0</v>
      </c>
    </row>
    <row r="15" spans="1:9" ht="92.5">
      <c r="A15" s="1101"/>
      <c r="B15" s="716" t="s">
        <v>2611</v>
      </c>
      <c r="C15" s="716" t="s">
        <v>2612</v>
      </c>
      <c r="D15" s="316">
        <v>8200000</v>
      </c>
      <c r="E15" s="145">
        <v>0</v>
      </c>
      <c r="F15" s="145">
        <f t="shared" si="0"/>
        <v>8200000</v>
      </c>
      <c r="G15" s="561">
        <f t="shared" si="1"/>
        <v>0</v>
      </c>
    </row>
    <row r="16" spans="1:9" ht="77.5">
      <c r="A16" s="1101"/>
      <c r="B16" s="718" t="s">
        <v>2613</v>
      </c>
      <c r="C16" s="718" t="s">
        <v>2614</v>
      </c>
      <c r="D16" s="316">
        <v>3000000</v>
      </c>
      <c r="E16" s="145">
        <v>0</v>
      </c>
      <c r="F16" s="145">
        <f t="shared" si="0"/>
        <v>3000000</v>
      </c>
      <c r="G16" s="561">
        <f t="shared" si="1"/>
        <v>0</v>
      </c>
    </row>
    <row r="17" spans="1:7" ht="31">
      <c r="A17" s="1101"/>
      <c r="B17" s="1105" t="s">
        <v>2615</v>
      </c>
      <c r="C17" s="718" t="s">
        <v>2616</v>
      </c>
      <c r="D17" s="316">
        <v>21745506</v>
      </c>
      <c r="E17" s="145">
        <v>0</v>
      </c>
      <c r="F17" s="145">
        <f t="shared" si="0"/>
        <v>21745506</v>
      </c>
      <c r="G17" s="561">
        <f t="shared" si="1"/>
        <v>0</v>
      </c>
    </row>
    <row r="18" spans="1:7" ht="46.5">
      <c r="A18" s="1101"/>
      <c r="B18" s="1105"/>
      <c r="C18" s="718" t="s">
        <v>2617</v>
      </c>
      <c r="D18" s="316">
        <v>10000000</v>
      </c>
      <c r="E18" s="145">
        <v>4996890</v>
      </c>
      <c r="F18" s="145">
        <f t="shared" si="0"/>
        <v>5003110</v>
      </c>
      <c r="G18" s="561">
        <f t="shared" si="1"/>
        <v>0.49968899999999999</v>
      </c>
    </row>
    <row r="19" spans="1:7" ht="31">
      <c r="A19" s="1101"/>
      <c r="B19" s="1105" t="s">
        <v>2618</v>
      </c>
      <c r="C19" s="716" t="s">
        <v>2619</v>
      </c>
      <c r="D19" s="316">
        <v>60123685</v>
      </c>
      <c r="E19" s="145">
        <v>16604135.85</v>
      </c>
      <c r="F19" s="145">
        <f t="shared" si="0"/>
        <v>43519549.149999999</v>
      </c>
      <c r="G19" s="561">
        <f t="shared" si="1"/>
        <v>0.27616630367882472</v>
      </c>
    </row>
    <row r="20" spans="1:7" ht="31">
      <c r="A20" s="1101"/>
      <c r="B20" s="1105"/>
      <c r="C20" s="716" t="s">
        <v>2620</v>
      </c>
      <c r="D20" s="316">
        <v>6000000</v>
      </c>
      <c r="E20" s="145">
        <v>5843250.4000000004</v>
      </c>
      <c r="F20" s="145">
        <f t="shared" si="0"/>
        <v>156749.59999999963</v>
      </c>
      <c r="G20" s="561">
        <f t="shared" si="1"/>
        <v>0.97387506666666668</v>
      </c>
    </row>
    <row r="21" spans="1:7" ht="31">
      <c r="A21" s="1101"/>
      <c r="B21" s="1106" t="s">
        <v>2621</v>
      </c>
      <c r="C21" s="718" t="s">
        <v>2622</v>
      </c>
      <c r="D21" s="316">
        <v>14751914</v>
      </c>
      <c r="E21" s="145">
        <v>0</v>
      </c>
      <c r="F21" s="145">
        <f t="shared" si="0"/>
        <v>14751914</v>
      </c>
      <c r="G21" s="561">
        <f t="shared" si="1"/>
        <v>0</v>
      </c>
    </row>
    <row r="22" spans="1:7" ht="15.5">
      <c r="A22" s="1101"/>
      <c r="B22" s="1107"/>
      <c r="C22" s="718" t="s">
        <v>2623</v>
      </c>
      <c r="D22" s="316">
        <v>4100000</v>
      </c>
      <c r="E22" s="145">
        <v>0</v>
      </c>
      <c r="F22" s="145">
        <f t="shared" si="0"/>
        <v>4100000</v>
      </c>
      <c r="G22" s="561">
        <f t="shared" si="1"/>
        <v>0</v>
      </c>
    </row>
    <row r="23" spans="1:7" ht="31">
      <c r="A23" s="1101"/>
      <c r="B23" s="1107"/>
      <c r="C23" s="718" t="s">
        <v>2624</v>
      </c>
      <c r="D23" s="316">
        <v>16799886</v>
      </c>
      <c r="E23" s="145">
        <v>0</v>
      </c>
      <c r="F23" s="145">
        <f t="shared" si="0"/>
        <v>16799886</v>
      </c>
      <c r="G23" s="561">
        <f t="shared" si="1"/>
        <v>0</v>
      </c>
    </row>
    <row r="24" spans="1:7" ht="31">
      <c r="A24" s="1101"/>
      <c r="B24" s="1108"/>
      <c r="C24" s="718" t="s">
        <v>2625</v>
      </c>
      <c r="D24" s="316">
        <v>5000000</v>
      </c>
      <c r="E24" s="145">
        <v>5000000</v>
      </c>
      <c r="F24" s="145">
        <f t="shared" si="0"/>
        <v>0</v>
      </c>
      <c r="G24" s="561">
        <f t="shared" si="1"/>
        <v>1</v>
      </c>
    </row>
    <row r="25" spans="1:7" ht="31">
      <c r="A25" s="1102"/>
      <c r="B25" s="716" t="s">
        <v>2626</v>
      </c>
      <c r="C25" s="716" t="s">
        <v>2627</v>
      </c>
      <c r="D25" s="316">
        <v>19500000</v>
      </c>
      <c r="E25" s="145">
        <v>18607449.899999999</v>
      </c>
      <c r="F25" s="145">
        <f t="shared" si="0"/>
        <v>892550.10000000149</v>
      </c>
      <c r="G25" s="561">
        <f t="shared" si="1"/>
        <v>0.95422819999999997</v>
      </c>
    </row>
    <row r="26" spans="1:7" ht="77.5">
      <c r="A26" s="1100" t="s">
        <v>2628</v>
      </c>
      <c r="B26" s="716" t="s">
        <v>2629</v>
      </c>
      <c r="C26" s="716" t="s">
        <v>2630</v>
      </c>
      <c r="D26" s="316">
        <v>70730923.602063999</v>
      </c>
      <c r="E26" s="145">
        <v>33655148.549999997</v>
      </c>
      <c r="F26" s="145">
        <f t="shared" si="0"/>
        <v>37075775.052064002</v>
      </c>
      <c r="G26" s="561">
        <f t="shared" si="1"/>
        <v>0.47581944128632736</v>
      </c>
    </row>
    <row r="27" spans="1:7" ht="31">
      <c r="A27" s="1101"/>
      <c r="B27" s="1109" t="s">
        <v>2631</v>
      </c>
      <c r="C27" s="716" t="s">
        <v>2632</v>
      </c>
      <c r="D27" s="316">
        <v>8000000</v>
      </c>
      <c r="E27" s="145">
        <v>0</v>
      </c>
      <c r="F27" s="145">
        <f t="shared" si="0"/>
        <v>8000000</v>
      </c>
      <c r="G27" s="561">
        <f t="shared" si="1"/>
        <v>0</v>
      </c>
    </row>
    <row r="28" spans="1:7" ht="46.5">
      <c r="A28" s="1101"/>
      <c r="B28" s="1109"/>
      <c r="C28" s="716" t="s">
        <v>2633</v>
      </c>
      <c r="D28" s="316">
        <v>46412000</v>
      </c>
      <c r="E28" s="145">
        <v>0</v>
      </c>
      <c r="F28" s="145">
        <f t="shared" si="0"/>
        <v>46412000</v>
      </c>
      <c r="G28" s="561">
        <f t="shared" si="1"/>
        <v>0</v>
      </c>
    </row>
    <row r="29" spans="1:7" ht="46.5">
      <c r="A29" s="1101"/>
      <c r="B29" s="716" t="s">
        <v>2634</v>
      </c>
      <c r="C29" s="716" t="s">
        <v>2635</v>
      </c>
      <c r="D29" s="316">
        <v>3000000</v>
      </c>
      <c r="E29" s="145">
        <v>0</v>
      </c>
      <c r="F29" s="145">
        <f t="shared" si="0"/>
        <v>3000000</v>
      </c>
      <c r="G29" s="561">
        <f t="shared" si="1"/>
        <v>0</v>
      </c>
    </row>
    <row r="30" spans="1:7" ht="46.5">
      <c r="A30" s="1101"/>
      <c r="B30" s="719" t="s">
        <v>2636</v>
      </c>
      <c r="C30" s="718" t="s">
        <v>2637</v>
      </c>
      <c r="D30" s="316">
        <v>10000000</v>
      </c>
      <c r="E30" s="145">
        <v>0</v>
      </c>
      <c r="F30" s="145">
        <f t="shared" si="0"/>
        <v>10000000</v>
      </c>
      <c r="G30" s="561">
        <f t="shared" si="1"/>
        <v>0</v>
      </c>
    </row>
    <row r="31" spans="1:7" ht="31">
      <c r="A31" s="1102"/>
      <c r="B31" s="716" t="s">
        <v>2638</v>
      </c>
      <c r="C31" s="716" t="s">
        <v>2639</v>
      </c>
      <c r="D31" s="316">
        <v>27900000</v>
      </c>
      <c r="E31" s="145">
        <v>981218.2</v>
      </c>
      <c r="F31" s="145">
        <f t="shared" si="0"/>
        <v>26918781.800000001</v>
      </c>
      <c r="G31" s="561">
        <f t="shared" si="1"/>
        <v>3.5169111111111109E-2</v>
      </c>
    </row>
    <row r="32" spans="1:7" ht="77.5">
      <c r="A32" s="1100" t="s">
        <v>2487</v>
      </c>
      <c r="B32" s="716" t="s">
        <v>2640</v>
      </c>
      <c r="C32" s="716" t="s">
        <v>2641</v>
      </c>
      <c r="D32" s="316">
        <v>484255653.27719754</v>
      </c>
      <c r="E32" s="145">
        <v>181911698.30000001</v>
      </c>
      <c r="F32" s="145">
        <f t="shared" si="0"/>
        <v>302343954.97719753</v>
      </c>
      <c r="G32" s="561">
        <f t="shared" si="1"/>
        <v>0.37565219335884581</v>
      </c>
    </row>
    <row r="33" spans="1:7" ht="46.5">
      <c r="A33" s="1101"/>
      <c r="B33" s="1103" t="s">
        <v>2642</v>
      </c>
      <c r="C33" s="716" t="s">
        <v>2643</v>
      </c>
      <c r="D33" s="316">
        <v>20000000</v>
      </c>
      <c r="E33" s="145">
        <v>0</v>
      </c>
      <c r="F33" s="145">
        <f t="shared" si="0"/>
        <v>20000000</v>
      </c>
      <c r="G33" s="561">
        <f t="shared" si="1"/>
        <v>0</v>
      </c>
    </row>
    <row r="34" spans="1:7" ht="31">
      <c r="A34" s="1101"/>
      <c r="B34" s="1103"/>
      <c r="C34" s="716" t="s">
        <v>2644</v>
      </c>
      <c r="D34" s="316">
        <v>5000000</v>
      </c>
      <c r="E34" s="145">
        <v>0</v>
      </c>
      <c r="F34" s="145">
        <f t="shared" si="0"/>
        <v>5000000</v>
      </c>
      <c r="G34" s="561">
        <f t="shared" si="1"/>
        <v>0</v>
      </c>
    </row>
    <row r="35" spans="1:7" ht="77">
      <c r="A35" s="1101"/>
      <c r="B35" s="716" t="s">
        <v>2645</v>
      </c>
      <c r="C35" s="716" t="s">
        <v>2646</v>
      </c>
      <c r="D35" s="316">
        <v>30663644</v>
      </c>
      <c r="E35" s="145">
        <v>0</v>
      </c>
      <c r="F35" s="145">
        <f t="shared" si="0"/>
        <v>30663644</v>
      </c>
      <c r="G35" s="561">
        <f t="shared" si="1"/>
        <v>0</v>
      </c>
    </row>
    <row r="36" spans="1:7" ht="46.5">
      <c r="A36" s="1101"/>
      <c r="B36" s="716" t="s">
        <v>2647</v>
      </c>
      <c r="C36" s="716" t="s">
        <v>2648</v>
      </c>
      <c r="D36" s="316">
        <v>51218895</v>
      </c>
      <c r="E36" s="145">
        <v>0</v>
      </c>
      <c r="F36" s="145">
        <f t="shared" si="0"/>
        <v>51218895</v>
      </c>
      <c r="G36" s="561">
        <f t="shared" si="1"/>
        <v>0</v>
      </c>
    </row>
    <row r="37" spans="1:7" ht="31">
      <c r="A37" s="1102"/>
      <c r="B37" s="716" t="s">
        <v>2649</v>
      </c>
      <c r="C37" s="716" t="s">
        <v>2650</v>
      </c>
      <c r="D37" s="316">
        <v>31900000</v>
      </c>
      <c r="E37" s="145">
        <v>0</v>
      </c>
      <c r="F37" s="145">
        <f t="shared" si="0"/>
        <v>31900000</v>
      </c>
      <c r="G37" s="561">
        <f t="shared" si="1"/>
        <v>0</v>
      </c>
    </row>
    <row r="38" spans="1:7" ht="77.5">
      <c r="A38" s="1100" t="s">
        <v>2651</v>
      </c>
      <c r="B38" s="716" t="s">
        <v>2652</v>
      </c>
      <c r="C38" s="716" t="s">
        <v>2653</v>
      </c>
      <c r="D38" s="316">
        <v>802673214.2317096</v>
      </c>
      <c r="E38" s="145">
        <v>358932466.60000002</v>
      </c>
      <c r="F38" s="145">
        <f t="shared" si="0"/>
        <v>443740747.63170958</v>
      </c>
      <c r="G38" s="561">
        <f t="shared" si="1"/>
        <v>0.44717135222153576</v>
      </c>
    </row>
    <row r="39" spans="1:7" ht="77.5">
      <c r="A39" s="1101"/>
      <c r="B39" s="716" t="s">
        <v>2654</v>
      </c>
      <c r="C39" s="716" t="s">
        <v>2655</v>
      </c>
      <c r="D39" s="316">
        <v>11397425</v>
      </c>
      <c r="E39" s="145">
        <v>0</v>
      </c>
      <c r="F39" s="145">
        <f t="shared" si="0"/>
        <v>11397425</v>
      </c>
      <c r="G39" s="561">
        <f t="shared" si="1"/>
        <v>0</v>
      </c>
    </row>
    <row r="40" spans="1:7" ht="46.5">
      <c r="A40" s="1101"/>
      <c r="B40" s="716" t="s">
        <v>2656</v>
      </c>
      <c r="C40" s="716" t="s">
        <v>2657</v>
      </c>
      <c r="D40" s="316">
        <v>12700000</v>
      </c>
      <c r="E40" s="145">
        <v>0</v>
      </c>
      <c r="F40" s="145">
        <f t="shared" si="0"/>
        <v>12700000</v>
      </c>
      <c r="G40" s="561">
        <f t="shared" si="1"/>
        <v>0</v>
      </c>
    </row>
    <row r="41" spans="1:7" ht="31">
      <c r="A41" s="1102"/>
      <c r="B41" s="716" t="s">
        <v>2658</v>
      </c>
      <c r="C41" s="716" t="s">
        <v>2659</v>
      </c>
      <c r="D41" s="316">
        <v>9500000</v>
      </c>
      <c r="E41" s="145">
        <v>0</v>
      </c>
      <c r="F41" s="145">
        <f t="shared" si="0"/>
        <v>9500000</v>
      </c>
      <c r="G41" s="561">
        <f t="shared" si="1"/>
        <v>0</v>
      </c>
    </row>
    <row r="42" spans="1:7" ht="77">
      <c r="A42" s="1100" t="s">
        <v>2660</v>
      </c>
      <c r="B42" s="716" t="s">
        <v>2661</v>
      </c>
      <c r="C42" s="716" t="s">
        <v>2662</v>
      </c>
      <c r="D42" s="316">
        <v>90909964.356800005</v>
      </c>
      <c r="E42" s="145">
        <v>37390444.649999999</v>
      </c>
      <c r="F42" s="145">
        <f t="shared" si="0"/>
        <v>53519519.706800006</v>
      </c>
      <c r="G42" s="561">
        <f t="shared" si="1"/>
        <v>0.41129093949758233</v>
      </c>
    </row>
    <row r="43" spans="1:7" ht="46.5">
      <c r="A43" s="1101"/>
      <c r="B43" s="716" t="s">
        <v>2663</v>
      </c>
      <c r="C43" s="716" t="s">
        <v>2664</v>
      </c>
      <c r="D43" s="316">
        <v>3700000</v>
      </c>
      <c r="E43" s="145">
        <v>0</v>
      </c>
      <c r="F43" s="145">
        <f t="shared" si="0"/>
        <v>3700000</v>
      </c>
      <c r="G43" s="561">
        <f t="shared" si="1"/>
        <v>0</v>
      </c>
    </row>
    <row r="44" spans="1:7" ht="62">
      <c r="A44" s="1101"/>
      <c r="B44" s="716" t="s">
        <v>2665</v>
      </c>
      <c r="C44" s="716" t="s">
        <v>2666</v>
      </c>
      <c r="D44" s="316">
        <v>4700000</v>
      </c>
      <c r="E44" s="145">
        <v>0</v>
      </c>
      <c r="F44" s="145">
        <f t="shared" si="0"/>
        <v>4700000</v>
      </c>
      <c r="G44" s="561">
        <f t="shared" si="1"/>
        <v>0</v>
      </c>
    </row>
    <row r="45" spans="1:7" ht="46.5">
      <c r="A45" s="1101"/>
      <c r="B45" s="1105" t="s">
        <v>2667</v>
      </c>
      <c r="C45" s="718" t="s">
        <v>2668</v>
      </c>
      <c r="D45" s="316">
        <v>4400000</v>
      </c>
      <c r="E45" s="145">
        <v>0</v>
      </c>
      <c r="F45" s="145">
        <f t="shared" si="0"/>
        <v>4400000</v>
      </c>
      <c r="G45" s="561">
        <f t="shared" si="1"/>
        <v>0</v>
      </c>
    </row>
    <row r="46" spans="1:7" ht="31">
      <c r="A46" s="1101"/>
      <c r="B46" s="1105"/>
      <c r="C46" s="718" t="s">
        <v>2669</v>
      </c>
      <c r="D46" s="316">
        <v>8140000</v>
      </c>
      <c r="E46" s="145">
        <v>0</v>
      </c>
      <c r="F46" s="145">
        <f t="shared" si="0"/>
        <v>8140000</v>
      </c>
      <c r="G46" s="561">
        <f t="shared" si="1"/>
        <v>0</v>
      </c>
    </row>
    <row r="47" spans="1:7" ht="46.5">
      <c r="A47" s="1101"/>
      <c r="B47" s="716" t="s">
        <v>2670</v>
      </c>
      <c r="C47" s="716" t="s">
        <v>2671</v>
      </c>
      <c r="D47" s="316">
        <v>8000000</v>
      </c>
      <c r="E47" s="145">
        <v>0</v>
      </c>
      <c r="F47" s="145">
        <f t="shared" si="0"/>
        <v>8000000</v>
      </c>
      <c r="G47" s="561">
        <f t="shared" si="1"/>
        <v>0</v>
      </c>
    </row>
    <row r="48" spans="1:7" ht="108.5">
      <c r="A48" s="1101"/>
      <c r="B48" s="716" t="s">
        <v>2672</v>
      </c>
      <c r="C48" s="716" t="s">
        <v>2673</v>
      </c>
      <c r="D48" s="316">
        <v>3000000</v>
      </c>
      <c r="E48" s="145">
        <v>0</v>
      </c>
      <c r="F48" s="145">
        <f t="shared" si="0"/>
        <v>3000000</v>
      </c>
      <c r="G48" s="561">
        <f t="shared" si="1"/>
        <v>0</v>
      </c>
    </row>
    <row r="49" spans="1:7" ht="62">
      <c r="A49" s="1101"/>
      <c r="B49" s="716" t="s">
        <v>2674</v>
      </c>
      <c r="C49" s="716" t="s">
        <v>2675</v>
      </c>
      <c r="D49" s="316">
        <v>8660000</v>
      </c>
      <c r="E49" s="145">
        <v>0</v>
      </c>
      <c r="F49" s="145">
        <f t="shared" si="0"/>
        <v>8660000</v>
      </c>
      <c r="G49" s="561">
        <f t="shared" si="1"/>
        <v>0</v>
      </c>
    </row>
    <row r="50" spans="1:7" ht="31">
      <c r="A50" s="1102"/>
      <c r="B50" s="716" t="s">
        <v>2676</v>
      </c>
      <c r="C50" s="716" t="s">
        <v>2677</v>
      </c>
      <c r="D50" s="316">
        <v>34300000</v>
      </c>
      <c r="E50" s="145">
        <v>4649431.05</v>
      </c>
      <c r="F50" s="145">
        <f t="shared" si="0"/>
        <v>29650568.949999999</v>
      </c>
      <c r="G50" s="561">
        <f t="shared" si="1"/>
        <v>0.13555192565597668</v>
      </c>
    </row>
    <row r="51" spans="1:7" ht="77.5">
      <c r="A51" s="1100" t="s">
        <v>2678</v>
      </c>
      <c r="B51" s="716" t="s">
        <v>2679</v>
      </c>
      <c r="C51" s="716" t="s">
        <v>2680</v>
      </c>
      <c r="D51" s="316">
        <v>152259635.95840001</v>
      </c>
      <c r="E51" s="145">
        <v>67374730.700000003</v>
      </c>
      <c r="F51" s="145">
        <f t="shared" si="0"/>
        <v>84884905.258400008</v>
      </c>
      <c r="G51" s="561">
        <f t="shared" si="1"/>
        <v>0.44249896090916674</v>
      </c>
    </row>
    <row r="52" spans="1:7" ht="31">
      <c r="A52" s="1101"/>
      <c r="B52" s="1109" t="s">
        <v>2681</v>
      </c>
      <c r="C52" s="716" t="s">
        <v>2682</v>
      </c>
      <c r="D52" s="316">
        <v>122484000</v>
      </c>
      <c r="E52" s="145">
        <v>19441397.950000003</v>
      </c>
      <c r="F52" s="145">
        <f t="shared" si="0"/>
        <v>103042602.05</v>
      </c>
      <c r="G52" s="561">
        <f t="shared" si="1"/>
        <v>0.15872602094967508</v>
      </c>
    </row>
    <row r="53" spans="1:7" ht="31">
      <c r="A53" s="1101"/>
      <c r="B53" s="1109"/>
      <c r="C53" s="716" t="s">
        <v>2683</v>
      </c>
      <c r="D53" s="316">
        <v>434637184.39999998</v>
      </c>
      <c r="E53" s="145">
        <v>0</v>
      </c>
      <c r="F53" s="145">
        <f t="shared" si="0"/>
        <v>434637184.39999998</v>
      </c>
      <c r="G53" s="561">
        <f t="shared" si="1"/>
        <v>0</v>
      </c>
    </row>
    <row r="54" spans="1:7" ht="62">
      <c r="A54" s="1101"/>
      <c r="B54" s="716" t="s">
        <v>2684</v>
      </c>
      <c r="C54" s="716" t="s">
        <v>2685</v>
      </c>
      <c r="D54" s="316">
        <v>9900000</v>
      </c>
      <c r="E54" s="145">
        <v>0</v>
      </c>
      <c r="F54" s="145">
        <f t="shared" si="0"/>
        <v>9900000</v>
      </c>
      <c r="G54" s="561">
        <f t="shared" si="1"/>
        <v>0</v>
      </c>
    </row>
    <row r="55" spans="1:7" ht="31">
      <c r="A55" s="1101"/>
      <c r="B55" s="1103" t="s">
        <v>2686</v>
      </c>
      <c r="C55" s="716" t="s">
        <v>2687</v>
      </c>
      <c r="D55" s="316">
        <v>0</v>
      </c>
      <c r="E55" s="145">
        <v>0</v>
      </c>
      <c r="F55" s="145">
        <f t="shared" si="0"/>
        <v>0</v>
      </c>
      <c r="G55" s="561">
        <v>0</v>
      </c>
    </row>
    <row r="56" spans="1:7" ht="31">
      <c r="A56" s="1101"/>
      <c r="B56" s="1103"/>
      <c r="C56" s="716" t="s">
        <v>2688</v>
      </c>
      <c r="D56" s="316">
        <v>18700000</v>
      </c>
      <c r="E56" s="145">
        <v>0</v>
      </c>
      <c r="F56" s="145">
        <f t="shared" si="0"/>
        <v>18700000</v>
      </c>
      <c r="G56" s="561">
        <f t="shared" si="1"/>
        <v>0</v>
      </c>
    </row>
    <row r="57" spans="1:7" ht="77.5">
      <c r="A57" s="1101"/>
      <c r="B57" s="716" t="s">
        <v>2689</v>
      </c>
      <c r="C57" s="716" t="s">
        <v>2690</v>
      </c>
      <c r="D57" s="316">
        <v>5637345</v>
      </c>
      <c r="E57" s="145">
        <v>0</v>
      </c>
      <c r="F57" s="145">
        <f t="shared" si="0"/>
        <v>5637345</v>
      </c>
      <c r="G57" s="561">
        <f t="shared" si="1"/>
        <v>0</v>
      </c>
    </row>
    <row r="58" spans="1:7" ht="31">
      <c r="A58" s="1102"/>
      <c r="B58" s="716" t="s">
        <v>2691</v>
      </c>
      <c r="C58" s="716" t="s">
        <v>2692</v>
      </c>
      <c r="D58" s="316">
        <v>107300000</v>
      </c>
      <c r="E58" s="145">
        <v>13652127.25</v>
      </c>
      <c r="F58" s="145">
        <f t="shared" si="0"/>
        <v>93647872.75</v>
      </c>
      <c r="G58" s="561">
        <f t="shared" si="1"/>
        <v>0.12723324557315938</v>
      </c>
    </row>
    <row r="59" spans="1:7" ht="77.5">
      <c r="A59" s="716" t="s">
        <v>2693</v>
      </c>
      <c r="B59" s="716" t="s">
        <v>2694</v>
      </c>
      <c r="C59" s="716" t="s">
        <v>2695</v>
      </c>
      <c r="D59" s="316">
        <v>325386039.78238255</v>
      </c>
      <c r="E59" s="145">
        <v>117467776.59999999</v>
      </c>
      <c r="F59" s="145">
        <f t="shared" si="0"/>
        <v>207918263.18238255</v>
      </c>
      <c r="G59" s="561">
        <f t="shared" si="1"/>
        <v>0.3610104990323561</v>
      </c>
    </row>
    <row r="60" spans="1:7" ht="77.5">
      <c r="A60" s="1100" t="s">
        <v>2696</v>
      </c>
      <c r="B60" s="716" t="s">
        <v>2697</v>
      </c>
      <c r="C60" s="716" t="s">
        <v>2698</v>
      </c>
      <c r="D60" s="316">
        <v>133682954.64961344</v>
      </c>
      <c r="E60" s="145">
        <v>64453995.25</v>
      </c>
      <c r="F60" s="145">
        <f t="shared" si="0"/>
        <v>69228959.39961344</v>
      </c>
      <c r="G60" s="561">
        <f t="shared" si="1"/>
        <v>0.48214071434114864</v>
      </c>
    </row>
    <row r="61" spans="1:7" ht="77">
      <c r="A61" s="1101"/>
      <c r="B61" s="716" t="s">
        <v>2699</v>
      </c>
      <c r="C61" s="716" t="s">
        <v>2700</v>
      </c>
      <c r="D61" s="316">
        <v>5500000</v>
      </c>
      <c r="E61" s="145">
        <v>0</v>
      </c>
      <c r="F61" s="145">
        <f t="shared" si="0"/>
        <v>5500000</v>
      </c>
      <c r="G61" s="561">
        <f t="shared" si="1"/>
        <v>0</v>
      </c>
    </row>
    <row r="62" spans="1:7" ht="77">
      <c r="A62" s="1101"/>
      <c r="B62" s="716" t="s">
        <v>2701</v>
      </c>
      <c r="C62" s="716" t="s">
        <v>2702</v>
      </c>
      <c r="D62" s="316">
        <v>50764500</v>
      </c>
      <c r="E62" s="145">
        <v>0</v>
      </c>
      <c r="F62" s="145">
        <f t="shared" si="0"/>
        <v>50764500</v>
      </c>
      <c r="G62" s="561">
        <f t="shared" si="1"/>
        <v>0</v>
      </c>
    </row>
    <row r="63" spans="1:7" ht="31">
      <c r="A63" s="1101"/>
      <c r="B63" s="1103" t="s">
        <v>2703</v>
      </c>
      <c r="C63" s="716" t="s">
        <v>2704</v>
      </c>
      <c r="D63" s="316">
        <v>49800889</v>
      </c>
      <c r="E63" s="145">
        <v>0</v>
      </c>
      <c r="F63" s="145">
        <f t="shared" si="0"/>
        <v>49800889</v>
      </c>
      <c r="G63" s="561">
        <f t="shared" si="1"/>
        <v>0</v>
      </c>
    </row>
    <row r="64" spans="1:7" ht="31">
      <c r="A64" s="1101"/>
      <c r="B64" s="1103"/>
      <c r="C64" s="716" t="s">
        <v>2705</v>
      </c>
      <c r="D64" s="316">
        <v>72088327</v>
      </c>
      <c r="E64" s="145">
        <v>0</v>
      </c>
      <c r="F64" s="145">
        <f t="shared" si="0"/>
        <v>72088327</v>
      </c>
      <c r="G64" s="561">
        <f t="shared" si="1"/>
        <v>0</v>
      </c>
    </row>
    <row r="65" spans="1:7" ht="31">
      <c r="A65" s="1102"/>
      <c r="B65" s="716" t="s">
        <v>2706</v>
      </c>
      <c r="C65" s="716" t="s">
        <v>2707</v>
      </c>
      <c r="D65" s="316">
        <v>9050000</v>
      </c>
      <c r="E65" s="145">
        <v>0</v>
      </c>
      <c r="F65" s="145">
        <f t="shared" si="0"/>
        <v>9050000</v>
      </c>
      <c r="G65" s="561">
        <f t="shared" si="1"/>
        <v>0</v>
      </c>
    </row>
    <row r="66" spans="1:7" ht="77.5">
      <c r="A66" s="1100" t="s">
        <v>2708</v>
      </c>
      <c r="B66" s="716" t="s">
        <v>2709</v>
      </c>
      <c r="C66" s="716" t="s">
        <v>2710</v>
      </c>
      <c r="D66" s="316">
        <v>126541968.26583041</v>
      </c>
      <c r="E66" s="145">
        <v>73484367.099999994</v>
      </c>
      <c r="F66" s="145">
        <f t="shared" si="0"/>
        <v>53057601.165830418</v>
      </c>
      <c r="G66" s="561">
        <f t="shared" si="1"/>
        <v>0.58071142805072573</v>
      </c>
    </row>
    <row r="67" spans="1:7" ht="31">
      <c r="A67" s="1101"/>
      <c r="B67" s="1103" t="s">
        <v>2711</v>
      </c>
      <c r="C67" s="716" t="s">
        <v>2712</v>
      </c>
      <c r="D67" s="316">
        <v>61800000</v>
      </c>
      <c r="E67" s="145">
        <v>2908965.5</v>
      </c>
      <c r="F67" s="145">
        <f t="shared" si="0"/>
        <v>58891034.5</v>
      </c>
      <c r="G67" s="561">
        <f t="shared" si="1"/>
        <v>4.7070639158576053E-2</v>
      </c>
    </row>
    <row r="68" spans="1:7" ht="31">
      <c r="A68" s="1101"/>
      <c r="B68" s="1103"/>
      <c r="C68" s="716" t="s">
        <v>2713</v>
      </c>
      <c r="D68" s="316">
        <v>18052103</v>
      </c>
      <c r="E68" s="145">
        <v>0</v>
      </c>
      <c r="F68" s="145">
        <f t="shared" si="0"/>
        <v>18052103</v>
      </c>
      <c r="G68" s="561">
        <f t="shared" si="1"/>
        <v>0</v>
      </c>
    </row>
    <row r="69" spans="1:7" ht="62">
      <c r="A69" s="1101"/>
      <c r="B69" s="716" t="s">
        <v>2714</v>
      </c>
      <c r="C69" s="716" t="s">
        <v>2715</v>
      </c>
      <c r="D69" s="316">
        <v>12250000</v>
      </c>
      <c r="E69" s="145">
        <v>0</v>
      </c>
      <c r="F69" s="145">
        <f t="shared" si="0"/>
        <v>12250000</v>
      </c>
      <c r="G69" s="561">
        <f t="shared" si="1"/>
        <v>0</v>
      </c>
    </row>
    <row r="70" spans="1:7" ht="62">
      <c r="A70" s="1101"/>
      <c r="B70" s="716" t="s">
        <v>2716</v>
      </c>
      <c r="C70" s="716" t="s">
        <v>2717</v>
      </c>
      <c r="D70" s="316">
        <v>11000000</v>
      </c>
      <c r="E70" s="145">
        <v>3691720</v>
      </c>
      <c r="F70" s="145">
        <f t="shared" si="0"/>
        <v>7308280</v>
      </c>
      <c r="G70" s="561">
        <f t="shared" si="1"/>
        <v>0.33561090909090907</v>
      </c>
    </row>
    <row r="71" spans="1:7" ht="62">
      <c r="A71" s="1101"/>
      <c r="B71" s="716" t="s">
        <v>2718</v>
      </c>
      <c r="C71" s="716" t="s">
        <v>2719</v>
      </c>
      <c r="D71" s="316">
        <v>5187603</v>
      </c>
      <c r="E71" s="145">
        <v>0</v>
      </c>
      <c r="F71" s="145">
        <f t="shared" si="0"/>
        <v>5187603</v>
      </c>
      <c r="G71" s="561">
        <f t="shared" si="1"/>
        <v>0</v>
      </c>
    </row>
    <row r="72" spans="1:7" ht="62">
      <c r="A72" s="1101"/>
      <c r="B72" s="716" t="s">
        <v>2720</v>
      </c>
      <c r="C72" s="716" t="s">
        <v>2721</v>
      </c>
      <c r="D72" s="316">
        <v>55000000</v>
      </c>
      <c r="E72" s="145">
        <v>14551951.449999999</v>
      </c>
      <c r="F72" s="145">
        <f t="shared" si="0"/>
        <v>40448048.549999997</v>
      </c>
      <c r="G72" s="561">
        <f t="shared" si="1"/>
        <v>0.26458093545454542</v>
      </c>
    </row>
    <row r="73" spans="1:7" ht="31">
      <c r="A73" s="1102"/>
      <c r="B73" s="716" t="s">
        <v>2722</v>
      </c>
      <c r="C73" s="716" t="s">
        <v>2723</v>
      </c>
      <c r="D73" s="316">
        <v>70200000</v>
      </c>
      <c r="E73" s="145">
        <v>24114494.899999999</v>
      </c>
      <c r="F73" s="145">
        <f t="shared" ref="F73:F90" si="2">D73-E73</f>
        <v>46085505.100000001</v>
      </c>
      <c r="G73" s="561">
        <f t="shared" ref="G73:G91" si="3">E73/D73</f>
        <v>0.34351132336182333</v>
      </c>
    </row>
    <row r="74" spans="1:7" ht="77.5">
      <c r="A74" s="1100" t="s">
        <v>2724</v>
      </c>
      <c r="B74" s="716" t="s">
        <v>2725</v>
      </c>
      <c r="C74" s="716" t="s">
        <v>2726</v>
      </c>
      <c r="D74" s="316">
        <v>1863943627</v>
      </c>
      <c r="E74" s="145">
        <v>833568637.74999988</v>
      </c>
      <c r="F74" s="145">
        <f t="shared" si="2"/>
        <v>1030374989.2500001</v>
      </c>
      <c r="G74" s="561">
        <f t="shared" si="3"/>
        <v>0.44720700008058767</v>
      </c>
    </row>
    <row r="75" spans="1:7" ht="31">
      <c r="A75" s="1101"/>
      <c r="B75" s="1110" t="s">
        <v>2727</v>
      </c>
      <c r="C75" s="718" t="s">
        <v>2728</v>
      </c>
      <c r="D75" s="316">
        <v>129488069</v>
      </c>
      <c r="E75" s="145">
        <v>25662787.849999998</v>
      </c>
      <c r="F75" s="145">
        <f t="shared" si="2"/>
        <v>103825281.15000001</v>
      </c>
      <c r="G75" s="561">
        <f t="shared" si="3"/>
        <v>0.19818650512117836</v>
      </c>
    </row>
    <row r="76" spans="1:7" ht="31">
      <c r="A76" s="1101"/>
      <c r="B76" s="1111"/>
      <c r="C76" s="718" t="s">
        <v>2729</v>
      </c>
      <c r="D76" s="316">
        <v>101500000</v>
      </c>
      <c r="E76" s="145">
        <v>0</v>
      </c>
      <c r="F76" s="145">
        <f t="shared" si="2"/>
        <v>101500000</v>
      </c>
      <c r="G76" s="561">
        <f t="shared" si="3"/>
        <v>0</v>
      </c>
    </row>
    <row r="77" spans="1:7" ht="31">
      <c r="A77" s="1101"/>
      <c r="B77" s="1112"/>
      <c r="C77" s="718" t="s">
        <v>2730</v>
      </c>
      <c r="D77" s="316">
        <v>5000000</v>
      </c>
      <c r="E77" s="145">
        <v>0</v>
      </c>
      <c r="F77" s="145">
        <f t="shared" si="2"/>
        <v>5000000</v>
      </c>
      <c r="G77" s="561">
        <f t="shared" si="3"/>
        <v>0</v>
      </c>
    </row>
    <row r="78" spans="1:7" ht="31">
      <c r="A78" s="1101"/>
      <c r="B78" s="1113" t="s">
        <v>2731</v>
      </c>
      <c r="C78" s="720" t="s">
        <v>2732</v>
      </c>
      <c r="D78" s="316">
        <v>62500000</v>
      </c>
      <c r="E78" s="145">
        <v>0</v>
      </c>
      <c r="F78" s="145">
        <f t="shared" si="2"/>
        <v>62500000</v>
      </c>
      <c r="G78" s="561">
        <f t="shared" si="3"/>
        <v>0</v>
      </c>
    </row>
    <row r="79" spans="1:7" ht="31">
      <c r="A79" s="1101"/>
      <c r="B79" s="1114"/>
      <c r="C79" s="716" t="s">
        <v>2733</v>
      </c>
      <c r="D79" s="316">
        <v>10000000</v>
      </c>
      <c r="E79" s="145">
        <v>0</v>
      </c>
      <c r="F79" s="145">
        <f t="shared" si="2"/>
        <v>10000000</v>
      </c>
      <c r="G79" s="561">
        <f t="shared" si="3"/>
        <v>0</v>
      </c>
    </row>
    <row r="80" spans="1:7" ht="31">
      <c r="A80" s="1101"/>
      <c r="B80" s="1114"/>
      <c r="C80" s="716" t="s">
        <v>2734</v>
      </c>
      <c r="D80" s="316">
        <v>8000000</v>
      </c>
      <c r="E80" s="145">
        <v>0</v>
      </c>
      <c r="F80" s="145">
        <f t="shared" si="2"/>
        <v>8000000</v>
      </c>
      <c r="G80" s="561">
        <f t="shared" si="3"/>
        <v>0</v>
      </c>
    </row>
    <row r="81" spans="1:7" ht="31">
      <c r="A81" s="1101"/>
      <c r="B81" s="1115"/>
      <c r="C81" s="716" t="s">
        <v>2735</v>
      </c>
      <c r="D81" s="316">
        <v>69500000</v>
      </c>
      <c r="E81" s="145">
        <v>600000</v>
      </c>
      <c r="F81" s="145">
        <f t="shared" si="2"/>
        <v>68900000</v>
      </c>
      <c r="G81" s="561">
        <f t="shared" si="3"/>
        <v>8.6330935251798559E-3</v>
      </c>
    </row>
    <row r="82" spans="1:7" ht="31">
      <c r="A82" s="1102"/>
      <c r="B82" s="716" t="s">
        <v>2736</v>
      </c>
      <c r="C82" s="716" t="s">
        <v>2737</v>
      </c>
      <c r="D82" s="316">
        <v>27900000</v>
      </c>
      <c r="E82" s="145">
        <v>0</v>
      </c>
      <c r="F82" s="145">
        <f t="shared" si="2"/>
        <v>27900000</v>
      </c>
      <c r="G82" s="561">
        <f t="shared" si="3"/>
        <v>0</v>
      </c>
    </row>
    <row r="83" spans="1:7" ht="77.5">
      <c r="A83" s="716" t="s">
        <v>2738</v>
      </c>
      <c r="B83" s="718" t="s">
        <v>2739</v>
      </c>
      <c r="C83" s="718" t="s">
        <v>2740</v>
      </c>
      <c r="D83" s="316">
        <v>103276178.28</v>
      </c>
      <c r="E83" s="145">
        <v>43626166.25</v>
      </c>
      <c r="F83" s="145">
        <f t="shared" si="2"/>
        <v>59650012.030000001</v>
      </c>
      <c r="G83" s="561">
        <f t="shared" si="3"/>
        <v>0.42242235311730592</v>
      </c>
    </row>
    <row r="84" spans="1:7" ht="77.5">
      <c r="A84" s="1116" t="s">
        <v>2741</v>
      </c>
      <c r="B84" s="718" t="s">
        <v>2742</v>
      </c>
      <c r="C84" s="718" t="s">
        <v>2743</v>
      </c>
      <c r="D84" s="316">
        <v>420774964.76914209</v>
      </c>
      <c r="E84" s="145">
        <v>145277234.60000002</v>
      </c>
      <c r="F84" s="145">
        <f t="shared" si="2"/>
        <v>275497730.16914207</v>
      </c>
      <c r="G84" s="561">
        <f t="shared" si="3"/>
        <v>0.34526111761355927</v>
      </c>
    </row>
    <row r="85" spans="1:7" ht="46.5">
      <c r="A85" s="1117"/>
      <c r="B85" s="718" t="s">
        <v>2744</v>
      </c>
      <c r="C85" s="718" t="s">
        <v>2745</v>
      </c>
      <c r="D85" s="316">
        <v>82000000</v>
      </c>
      <c r="E85" s="145">
        <v>0</v>
      </c>
      <c r="F85" s="145">
        <f t="shared" si="2"/>
        <v>82000000</v>
      </c>
      <c r="G85" s="561">
        <f t="shared" si="3"/>
        <v>0</v>
      </c>
    </row>
    <row r="86" spans="1:7" ht="92.5">
      <c r="A86" s="1117"/>
      <c r="B86" s="718" t="s">
        <v>2746</v>
      </c>
      <c r="C86" s="718" t="s">
        <v>2747</v>
      </c>
      <c r="D86" s="316">
        <v>13350000</v>
      </c>
      <c r="E86" s="145">
        <v>1276112.05</v>
      </c>
      <c r="F86" s="145">
        <f t="shared" si="2"/>
        <v>12073887.949999999</v>
      </c>
      <c r="G86" s="561">
        <f t="shared" si="3"/>
        <v>9.558891760299626E-2</v>
      </c>
    </row>
    <row r="87" spans="1:7" ht="46.5">
      <c r="A87" s="1117"/>
      <c r="B87" s="721" t="s">
        <v>2748</v>
      </c>
      <c r="C87" s="721" t="s">
        <v>2749</v>
      </c>
      <c r="D87" s="316">
        <v>9650000</v>
      </c>
      <c r="E87" s="145">
        <v>0</v>
      </c>
      <c r="F87" s="145">
        <f t="shared" si="2"/>
        <v>9650000</v>
      </c>
      <c r="G87" s="561">
        <f t="shared" si="3"/>
        <v>0</v>
      </c>
    </row>
    <row r="88" spans="1:7" ht="31">
      <c r="A88" s="1118"/>
      <c r="B88" s="716" t="s">
        <v>2750</v>
      </c>
      <c r="C88" s="716" t="s">
        <v>2751</v>
      </c>
      <c r="D88" s="316">
        <v>12450000</v>
      </c>
      <c r="E88" s="145">
        <v>0</v>
      </c>
      <c r="F88" s="145">
        <f t="shared" si="2"/>
        <v>12450000</v>
      </c>
      <c r="G88" s="561">
        <f t="shared" si="3"/>
        <v>0</v>
      </c>
    </row>
    <row r="89" spans="1:7" ht="77.5">
      <c r="A89" s="1119" t="s">
        <v>2752</v>
      </c>
      <c r="B89" s="718" t="s">
        <v>2753</v>
      </c>
      <c r="C89" s="718" t="s">
        <v>2754</v>
      </c>
      <c r="D89" s="316">
        <v>851195833</v>
      </c>
      <c r="E89" s="145">
        <f>56000000+248000000</f>
        <v>304000000</v>
      </c>
      <c r="F89" s="145">
        <f t="shared" si="2"/>
        <v>547195833</v>
      </c>
      <c r="G89" s="561">
        <f t="shared" si="3"/>
        <v>0.35714460552346244</v>
      </c>
    </row>
    <row r="90" spans="1:7" ht="46.5">
      <c r="A90" s="1119"/>
      <c r="B90" s="718" t="s">
        <v>2755</v>
      </c>
      <c r="C90" s="722" t="s">
        <v>2756</v>
      </c>
      <c r="D90" s="316">
        <v>60000000</v>
      </c>
      <c r="E90" s="145">
        <v>0</v>
      </c>
      <c r="F90" s="145">
        <f t="shared" si="2"/>
        <v>60000000</v>
      </c>
      <c r="G90" s="561">
        <f t="shared" si="3"/>
        <v>0</v>
      </c>
    </row>
    <row r="91" spans="1:7" ht="30">
      <c r="A91" s="723"/>
      <c r="B91" s="716" t="s">
        <v>2757</v>
      </c>
      <c r="C91" s="724"/>
      <c r="D91" s="725">
        <f>SUM(D7:D90)</f>
        <v>8118458146.3912878</v>
      </c>
      <c r="E91" s="725">
        <f t="shared" ref="E91:F91" si="4">SUM(E7:E90)</f>
        <v>2569862507.1500001</v>
      </c>
      <c r="F91" s="725">
        <f t="shared" si="4"/>
        <v>5548595639.2412872</v>
      </c>
      <c r="G91" s="564">
        <f t="shared" si="3"/>
        <v>0.31654563721466278</v>
      </c>
    </row>
    <row r="94" spans="1:7">
      <c r="B94" s="1120" t="s">
        <v>2439</v>
      </c>
      <c r="C94" s="1120"/>
      <c r="D94" s="570"/>
      <c r="E94" s="1120" t="s">
        <v>2439</v>
      </c>
      <c r="F94" s="1120"/>
    </row>
    <row r="95" spans="1:7">
      <c r="B95" s="573"/>
      <c r="C95" s="574"/>
      <c r="D95" s="570"/>
      <c r="E95" s="575"/>
      <c r="F95" s="575"/>
    </row>
    <row r="96" spans="1:7">
      <c r="B96" s="1120" t="s">
        <v>2440</v>
      </c>
      <c r="C96" s="1120"/>
      <c r="D96" s="570"/>
      <c r="E96" s="1120" t="s">
        <v>2441</v>
      </c>
      <c r="F96" s="1120"/>
    </row>
    <row r="97" spans="2:6">
      <c r="B97" s="573"/>
      <c r="C97" s="574"/>
      <c r="D97" s="147"/>
      <c r="E97" s="577"/>
      <c r="F97" s="575"/>
    </row>
    <row r="98" spans="2:6">
      <c r="B98" s="1120" t="s">
        <v>2442</v>
      </c>
      <c r="C98" s="1120"/>
      <c r="D98" s="578"/>
      <c r="E98" s="1120" t="s">
        <v>2443</v>
      </c>
      <c r="F98" s="1120"/>
    </row>
    <row r="99" spans="2:6">
      <c r="B99" s="147"/>
      <c r="C99" s="147"/>
      <c r="D99" s="579"/>
      <c r="F99" s="576"/>
    </row>
    <row r="100" spans="2:6">
      <c r="B100" s="580"/>
      <c r="C100" s="581"/>
      <c r="D100" s="582"/>
      <c r="E100" s="576"/>
      <c r="F100" s="576"/>
    </row>
    <row r="101" spans="2:6">
      <c r="B101" s="580"/>
      <c r="C101" s="581"/>
      <c r="D101" s="582"/>
      <c r="E101" s="576"/>
      <c r="F101" s="576"/>
    </row>
    <row r="102" spans="2:6">
      <c r="B102" s="580"/>
      <c r="C102" s="581"/>
      <c r="D102" s="582"/>
      <c r="E102" s="576"/>
      <c r="F102" s="576"/>
    </row>
    <row r="103" spans="2:6">
      <c r="B103" s="580"/>
      <c r="C103" s="581"/>
      <c r="D103" s="582"/>
      <c r="E103" s="576"/>
      <c r="F103" s="576"/>
    </row>
    <row r="104" spans="2:6">
      <c r="B104" s="580"/>
      <c r="C104" s="581"/>
      <c r="D104" s="582"/>
      <c r="E104" s="576"/>
      <c r="F104" s="576"/>
    </row>
    <row r="105" spans="2:6">
      <c r="B105" s="580"/>
      <c r="C105" s="581"/>
      <c r="D105" s="582"/>
      <c r="E105" s="576"/>
      <c r="F105" s="576"/>
    </row>
    <row r="106" spans="2:6">
      <c r="B106" s="580"/>
      <c r="C106" s="581"/>
      <c r="D106" s="582"/>
      <c r="E106" s="576"/>
      <c r="F106" s="576"/>
    </row>
  </sheetData>
  <mergeCells count="35">
    <mergeCell ref="E94:F94"/>
    <mergeCell ref="B96:C96"/>
    <mergeCell ref="E96:F96"/>
    <mergeCell ref="B98:C98"/>
    <mergeCell ref="E98:F98"/>
    <mergeCell ref="B94:C94"/>
    <mergeCell ref="A74:A82"/>
    <mergeCell ref="B75:B77"/>
    <mergeCell ref="B78:B81"/>
    <mergeCell ref="A84:A88"/>
    <mergeCell ref="A89:A90"/>
    <mergeCell ref="A66:A73"/>
    <mergeCell ref="B67:B68"/>
    <mergeCell ref="A26:A31"/>
    <mergeCell ref="B27:B28"/>
    <mergeCell ref="A32:A37"/>
    <mergeCell ref="B33:B34"/>
    <mergeCell ref="A38:A41"/>
    <mergeCell ref="A42:A50"/>
    <mergeCell ref="B45:B46"/>
    <mergeCell ref="A51:A58"/>
    <mergeCell ref="B52:B53"/>
    <mergeCell ref="B55:B56"/>
    <mergeCell ref="A60:A65"/>
    <mergeCell ref="B63:B64"/>
    <mergeCell ref="A1:G1"/>
    <mergeCell ref="A2:G2"/>
    <mergeCell ref="A3:G3"/>
    <mergeCell ref="A4:G4"/>
    <mergeCell ref="A7:A25"/>
    <mergeCell ref="B9:B11"/>
    <mergeCell ref="B12:B13"/>
    <mergeCell ref="B17:B18"/>
    <mergeCell ref="B19:B20"/>
    <mergeCell ref="B21:B2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08"/>
  <sheetViews>
    <sheetView workbookViewId="0">
      <selection activeCell="K149" sqref="K149"/>
    </sheetView>
  </sheetViews>
  <sheetFormatPr defaultColWidth="9.1796875" defaultRowHeight="14"/>
  <cols>
    <col min="1" max="1" width="9.1796875" style="733"/>
    <col min="2" max="2" width="1.453125" style="733" customWidth="1"/>
    <col min="3" max="3" width="24.1796875" style="733" customWidth="1"/>
    <col min="4" max="4" width="15.54296875" style="733" customWidth="1"/>
    <col min="5" max="5" width="17.81640625" style="772" customWidth="1"/>
    <col min="6" max="6" width="21.1796875" style="772" customWidth="1"/>
    <col min="7" max="7" width="16.81640625" style="772" customWidth="1"/>
    <col min="8" max="8" width="15.7265625" style="572" bestFit="1" customWidth="1"/>
    <col min="9" max="9" width="19.81640625" style="733" customWidth="1"/>
    <col min="10" max="16384" width="9.1796875" style="733"/>
  </cols>
  <sheetData>
    <row r="1" spans="3:16" s="14" customFormat="1">
      <c r="C1" s="1061" t="s">
        <v>370</v>
      </c>
      <c r="D1" s="1061"/>
      <c r="E1" s="1061"/>
      <c r="F1" s="1061"/>
      <c r="G1" s="1061"/>
      <c r="H1" s="1061"/>
      <c r="I1" s="1061"/>
      <c r="J1" s="732"/>
      <c r="K1" s="566"/>
      <c r="L1" s="566"/>
      <c r="M1" s="566"/>
      <c r="N1" s="566"/>
      <c r="O1" s="566"/>
      <c r="P1" s="566"/>
    </row>
    <row r="2" spans="3:16">
      <c r="C2" s="1062" t="s">
        <v>534</v>
      </c>
      <c r="D2" s="1062"/>
      <c r="E2" s="1062"/>
      <c r="F2" s="1062"/>
      <c r="G2" s="1062"/>
      <c r="H2" s="1062"/>
      <c r="I2" s="1062"/>
      <c r="J2" s="734"/>
    </row>
    <row r="3" spans="3:16">
      <c r="C3" s="1052" t="s">
        <v>2763</v>
      </c>
      <c r="D3" s="1052"/>
      <c r="E3" s="1052"/>
      <c r="F3" s="1052"/>
      <c r="G3" s="1052"/>
      <c r="H3" s="1052"/>
      <c r="I3" s="1052"/>
      <c r="J3" s="734"/>
    </row>
    <row r="4" spans="3:16" ht="42">
      <c r="C4" s="735" t="s">
        <v>1051</v>
      </c>
      <c r="D4" s="735" t="s">
        <v>1052</v>
      </c>
      <c r="E4" s="735" t="s">
        <v>1053</v>
      </c>
      <c r="F4" s="735" t="s">
        <v>536</v>
      </c>
      <c r="G4" s="735" t="s">
        <v>2764</v>
      </c>
      <c r="H4" s="144" t="s">
        <v>1054</v>
      </c>
      <c r="I4" s="567" t="s">
        <v>535</v>
      </c>
    </row>
    <row r="5" spans="3:16">
      <c r="C5" s="735"/>
      <c r="D5" s="735"/>
      <c r="E5" s="735"/>
      <c r="F5" s="735"/>
      <c r="G5" s="735"/>
      <c r="H5" s="736" t="s">
        <v>917</v>
      </c>
      <c r="I5" s="737"/>
    </row>
    <row r="6" spans="3:16">
      <c r="C6" s="735" t="s">
        <v>2765</v>
      </c>
      <c r="D6" s="735"/>
      <c r="E6" s="735"/>
      <c r="F6" s="735"/>
      <c r="G6" s="735"/>
      <c r="H6" s="735"/>
      <c r="I6" s="737"/>
    </row>
    <row r="7" spans="3:16">
      <c r="C7" s="738" t="s">
        <v>2766</v>
      </c>
      <c r="D7" s="738"/>
      <c r="E7" s="738"/>
      <c r="F7" s="738"/>
      <c r="G7" s="738"/>
      <c r="H7" s="146"/>
      <c r="I7" s="737"/>
    </row>
    <row r="8" spans="3:16">
      <c r="C8" s="738" t="s">
        <v>2767</v>
      </c>
      <c r="D8" s="739"/>
      <c r="E8" s="735"/>
      <c r="F8" s="735"/>
      <c r="G8" s="735"/>
      <c r="H8" s="146"/>
      <c r="I8" s="737"/>
    </row>
    <row r="9" spans="3:16" ht="28">
      <c r="C9" s="735" t="s">
        <v>652</v>
      </c>
      <c r="D9" s="740">
        <v>2220201</v>
      </c>
      <c r="E9" s="741" t="s">
        <v>653</v>
      </c>
      <c r="F9" s="741"/>
      <c r="G9" s="741"/>
      <c r="H9" s="146">
        <v>1100000</v>
      </c>
      <c r="I9" s="742">
        <v>0</v>
      </c>
    </row>
    <row r="10" spans="3:16" ht="42">
      <c r="C10" s="743"/>
      <c r="D10" s="740">
        <v>2220201</v>
      </c>
      <c r="E10" s="741" t="s">
        <v>1055</v>
      </c>
      <c r="F10" s="741"/>
      <c r="G10" s="741"/>
      <c r="H10" s="146">
        <v>3000000</v>
      </c>
      <c r="I10" s="742">
        <v>0</v>
      </c>
    </row>
    <row r="11" spans="3:16" ht="28">
      <c r="C11" s="743"/>
      <c r="D11" s="740">
        <v>3110706</v>
      </c>
      <c r="E11" s="741" t="s">
        <v>584</v>
      </c>
      <c r="F11" s="741"/>
      <c r="G11" s="741"/>
      <c r="H11" s="146">
        <v>2000000</v>
      </c>
      <c r="I11" s="742">
        <v>0</v>
      </c>
    </row>
    <row r="12" spans="3:16" ht="42">
      <c r="C12" s="743"/>
      <c r="D12" s="740">
        <v>3110302</v>
      </c>
      <c r="E12" s="741" t="s">
        <v>629</v>
      </c>
      <c r="F12" s="741"/>
      <c r="G12" s="741"/>
      <c r="H12" s="146">
        <v>4000000</v>
      </c>
      <c r="I12" s="742">
        <v>0</v>
      </c>
    </row>
    <row r="13" spans="3:16" s="744" customFormat="1">
      <c r="C13" s="745" t="s">
        <v>1056</v>
      </c>
      <c r="D13" s="745"/>
      <c r="E13" s="745"/>
      <c r="F13" s="745"/>
      <c r="G13" s="745"/>
      <c r="H13" s="568">
        <v>10100000</v>
      </c>
      <c r="I13" s="568">
        <v>0</v>
      </c>
    </row>
    <row r="14" spans="3:16">
      <c r="C14" s="738" t="s">
        <v>2768</v>
      </c>
      <c r="D14" s="739"/>
      <c r="E14" s="735"/>
      <c r="F14" s="735"/>
      <c r="G14" s="735"/>
      <c r="H14" s="146"/>
      <c r="I14" s="742">
        <v>0</v>
      </c>
    </row>
    <row r="15" spans="3:16" ht="56">
      <c r="C15" s="735" t="s">
        <v>585</v>
      </c>
      <c r="D15" s="740">
        <v>2211007</v>
      </c>
      <c r="E15" s="741" t="s">
        <v>586</v>
      </c>
      <c r="F15" s="741"/>
      <c r="G15" s="741"/>
      <c r="H15" s="146">
        <v>5400000</v>
      </c>
      <c r="I15" s="742">
        <v>0</v>
      </c>
    </row>
    <row r="16" spans="3:16" ht="28">
      <c r="C16" s="735" t="s">
        <v>587</v>
      </c>
      <c r="D16" s="740">
        <v>2211007</v>
      </c>
      <c r="E16" s="741" t="s">
        <v>588</v>
      </c>
      <c r="F16" s="741"/>
      <c r="G16" s="741"/>
      <c r="H16" s="146">
        <v>5400000</v>
      </c>
      <c r="I16" s="742">
        <v>0</v>
      </c>
    </row>
    <row r="17" spans="3:9" ht="28">
      <c r="C17" s="741"/>
      <c r="D17" s="740">
        <v>2211007</v>
      </c>
      <c r="E17" s="741" t="s">
        <v>1057</v>
      </c>
      <c r="F17" s="741"/>
      <c r="G17" s="741"/>
      <c r="H17" s="146">
        <v>0</v>
      </c>
      <c r="I17" s="742">
        <v>0</v>
      </c>
    </row>
    <row r="18" spans="3:9" ht="28">
      <c r="C18" s="735" t="s">
        <v>589</v>
      </c>
      <c r="D18" s="740">
        <v>2211004</v>
      </c>
      <c r="E18" s="741" t="s">
        <v>590</v>
      </c>
      <c r="F18" s="741"/>
      <c r="G18" s="741"/>
      <c r="H18" s="146">
        <v>5200000</v>
      </c>
      <c r="I18" s="742">
        <v>0</v>
      </c>
    </row>
    <row r="19" spans="3:9">
      <c r="C19" s="735"/>
      <c r="D19" s="740">
        <v>2210999</v>
      </c>
      <c r="E19" s="741" t="s">
        <v>414</v>
      </c>
      <c r="F19" s="741"/>
      <c r="G19" s="741"/>
      <c r="H19" s="146">
        <v>0</v>
      </c>
      <c r="I19" s="742">
        <v>0</v>
      </c>
    </row>
    <row r="20" spans="3:9" s="746" customFormat="1">
      <c r="C20" s="747" t="s">
        <v>2769</v>
      </c>
      <c r="D20" s="747"/>
      <c r="E20" s="748"/>
      <c r="F20" s="748"/>
      <c r="G20" s="748"/>
      <c r="H20" s="749">
        <v>16000000</v>
      </c>
      <c r="I20" s="749">
        <v>0</v>
      </c>
    </row>
    <row r="21" spans="3:9">
      <c r="C21" s="738" t="s">
        <v>2770</v>
      </c>
      <c r="D21" s="739"/>
      <c r="E21" s="735"/>
      <c r="F21" s="735"/>
      <c r="G21" s="735"/>
      <c r="H21" s="146"/>
      <c r="I21" s="742">
        <v>0</v>
      </c>
    </row>
    <row r="22" spans="3:9" ht="126">
      <c r="C22" s="735" t="s">
        <v>571</v>
      </c>
      <c r="D22" s="740">
        <v>3111401</v>
      </c>
      <c r="E22" s="741" t="s">
        <v>572</v>
      </c>
      <c r="F22" s="773" t="s">
        <v>2878</v>
      </c>
      <c r="G22" s="773" t="s">
        <v>328</v>
      </c>
      <c r="H22" s="146">
        <v>5000000</v>
      </c>
      <c r="I22" s="742">
        <v>4499340</v>
      </c>
    </row>
    <row r="23" spans="3:9" ht="28">
      <c r="C23" s="735" t="s">
        <v>573</v>
      </c>
      <c r="D23" s="740">
        <v>2210799</v>
      </c>
      <c r="E23" s="741" t="s">
        <v>574</v>
      </c>
      <c r="F23" s="741"/>
      <c r="G23" s="741"/>
      <c r="H23" s="146">
        <v>6810437</v>
      </c>
      <c r="I23" s="742">
        <v>0</v>
      </c>
    </row>
    <row r="24" spans="3:9" ht="28">
      <c r="C24" s="735"/>
      <c r="D24" s="740">
        <v>3110201</v>
      </c>
      <c r="E24" s="741" t="s">
        <v>630</v>
      </c>
      <c r="F24" s="741"/>
      <c r="G24" s="741"/>
      <c r="H24" s="146">
        <v>10194533</v>
      </c>
      <c r="I24" s="742">
        <v>0</v>
      </c>
    </row>
    <row r="25" spans="3:9">
      <c r="C25" s="735"/>
      <c r="D25" s="740">
        <v>2640302</v>
      </c>
      <c r="E25" s="741" t="s">
        <v>2771</v>
      </c>
      <c r="F25" s="741"/>
      <c r="G25" s="741"/>
      <c r="H25" s="146"/>
      <c r="I25" s="742">
        <v>0</v>
      </c>
    </row>
    <row r="26" spans="3:9" ht="42">
      <c r="C26" s="735"/>
      <c r="D26" s="740">
        <v>3110599</v>
      </c>
      <c r="E26" s="741" t="s">
        <v>539</v>
      </c>
      <c r="F26" s="741"/>
      <c r="G26" s="741"/>
      <c r="H26" s="146">
        <v>5000000</v>
      </c>
      <c r="I26" s="742">
        <v>0</v>
      </c>
    </row>
    <row r="27" spans="3:9" ht="56">
      <c r="C27" s="735"/>
      <c r="D27" s="740">
        <v>2640599</v>
      </c>
      <c r="E27" s="741" t="s">
        <v>405</v>
      </c>
      <c r="F27" s="773" t="s">
        <v>188</v>
      </c>
      <c r="G27" s="773" t="s">
        <v>323</v>
      </c>
      <c r="H27" s="146">
        <v>14004970</v>
      </c>
      <c r="I27" s="742">
        <v>11696960</v>
      </c>
    </row>
    <row r="28" spans="3:9" s="746" customFormat="1">
      <c r="C28" s="745" t="s">
        <v>1058</v>
      </c>
      <c r="D28" s="745"/>
      <c r="E28" s="748"/>
      <c r="F28" s="748"/>
      <c r="G28" s="748"/>
      <c r="H28" s="568">
        <v>41009940</v>
      </c>
      <c r="I28" s="568">
        <v>16196300</v>
      </c>
    </row>
    <row r="29" spans="3:9" ht="42">
      <c r="C29" s="735" t="s">
        <v>580</v>
      </c>
      <c r="D29" s="740">
        <v>2640599</v>
      </c>
      <c r="E29" s="741" t="s">
        <v>580</v>
      </c>
      <c r="F29" s="741"/>
      <c r="G29" s="741"/>
      <c r="H29" s="146">
        <v>145000000</v>
      </c>
      <c r="I29" s="742">
        <v>0</v>
      </c>
    </row>
    <row r="30" spans="3:9" s="746" customFormat="1">
      <c r="C30" s="745" t="s">
        <v>1058</v>
      </c>
      <c r="D30" s="745"/>
      <c r="E30" s="745"/>
      <c r="F30" s="745"/>
      <c r="G30" s="745"/>
      <c r="H30" s="749">
        <v>145000000</v>
      </c>
      <c r="I30" s="749">
        <v>0</v>
      </c>
    </row>
    <row r="31" spans="3:9">
      <c r="C31" s="1060" t="s">
        <v>2772</v>
      </c>
      <c r="D31" s="1060"/>
      <c r="E31" s="1060"/>
      <c r="F31" s="750"/>
      <c r="G31" s="750"/>
      <c r="H31" s="146"/>
      <c r="I31" s="742">
        <v>0</v>
      </c>
    </row>
    <row r="32" spans="3:9" ht="56">
      <c r="C32" s="735" t="s">
        <v>617</v>
      </c>
      <c r="D32" s="740">
        <v>2211007</v>
      </c>
      <c r="E32" s="741" t="s">
        <v>618</v>
      </c>
      <c r="F32" s="741"/>
      <c r="G32" s="741"/>
      <c r="H32" s="146">
        <v>3200000</v>
      </c>
      <c r="I32" s="742">
        <v>0</v>
      </c>
    </row>
    <row r="33" spans="3:9" ht="56">
      <c r="C33" s="735"/>
      <c r="D33" s="740">
        <v>2211007</v>
      </c>
      <c r="E33" s="741" t="s">
        <v>1059</v>
      </c>
      <c r="F33" s="741"/>
      <c r="G33" s="741"/>
      <c r="H33" s="146">
        <v>5000000</v>
      </c>
      <c r="I33" s="742">
        <v>0</v>
      </c>
    </row>
    <row r="34" spans="3:9" ht="17">
      <c r="C34" s="735" t="s">
        <v>2769</v>
      </c>
      <c r="D34" s="735"/>
      <c r="E34" s="735"/>
      <c r="F34" s="735"/>
      <c r="G34" s="735"/>
      <c r="H34" s="751">
        <v>8200000</v>
      </c>
      <c r="I34" s="751">
        <v>0</v>
      </c>
    </row>
    <row r="35" spans="3:9">
      <c r="C35" s="738" t="s">
        <v>2773</v>
      </c>
      <c r="D35" s="739"/>
      <c r="E35" s="735"/>
      <c r="F35" s="735"/>
      <c r="G35" s="735"/>
      <c r="H35" s="146"/>
      <c r="I35" s="742">
        <v>0</v>
      </c>
    </row>
    <row r="36" spans="3:9" ht="28">
      <c r="C36" s="735" t="s">
        <v>565</v>
      </c>
      <c r="D36" s="740">
        <v>2640599</v>
      </c>
      <c r="E36" s="741" t="s">
        <v>566</v>
      </c>
      <c r="F36" s="741"/>
      <c r="G36" s="741"/>
      <c r="H36" s="146">
        <v>3000000</v>
      </c>
      <c r="I36" s="742">
        <v>0</v>
      </c>
    </row>
    <row r="37" spans="3:9" s="746" customFormat="1">
      <c r="C37" s="745" t="s">
        <v>2769</v>
      </c>
      <c r="D37" s="745"/>
      <c r="E37" s="745"/>
      <c r="F37" s="745"/>
      <c r="G37" s="745"/>
      <c r="H37" s="749">
        <v>3000000</v>
      </c>
      <c r="I37" s="749">
        <v>0</v>
      </c>
    </row>
    <row r="38" spans="3:9">
      <c r="C38" s="738" t="s">
        <v>2774</v>
      </c>
      <c r="D38" s="739"/>
      <c r="E38" s="735"/>
      <c r="F38" s="735"/>
      <c r="G38" s="735"/>
      <c r="H38" s="146"/>
      <c r="I38" s="742">
        <v>0</v>
      </c>
    </row>
    <row r="39" spans="3:9" ht="42">
      <c r="C39" s="735" t="s">
        <v>567</v>
      </c>
      <c r="D39" s="740">
        <v>3111302</v>
      </c>
      <c r="E39" s="741" t="s">
        <v>568</v>
      </c>
      <c r="F39" s="741"/>
      <c r="G39" s="741"/>
      <c r="H39" s="146">
        <v>4795506</v>
      </c>
      <c r="I39" s="742">
        <v>0</v>
      </c>
    </row>
    <row r="40" spans="3:9" ht="98">
      <c r="C40" s="735"/>
      <c r="D40" s="740">
        <v>3111302</v>
      </c>
      <c r="E40" s="741" t="s">
        <v>1060</v>
      </c>
      <c r="F40" s="741"/>
      <c r="G40" s="741"/>
      <c r="H40" s="146">
        <v>6950000</v>
      </c>
      <c r="I40" s="742">
        <v>0</v>
      </c>
    </row>
    <row r="41" spans="3:9" ht="70">
      <c r="C41" s="735"/>
      <c r="D41" s="740">
        <v>3111302</v>
      </c>
      <c r="E41" s="741" t="s">
        <v>1061</v>
      </c>
      <c r="F41" s="741"/>
      <c r="G41" s="741"/>
      <c r="H41" s="146">
        <v>7000000</v>
      </c>
      <c r="I41" s="742">
        <v>0</v>
      </c>
    </row>
    <row r="42" spans="3:9" ht="28">
      <c r="C42" s="735"/>
      <c r="D42" s="740">
        <v>3111302</v>
      </c>
      <c r="E42" s="741" t="s">
        <v>569</v>
      </c>
      <c r="F42" s="741"/>
      <c r="G42" s="741"/>
      <c r="H42" s="146">
        <v>0</v>
      </c>
      <c r="I42" s="742">
        <v>0</v>
      </c>
    </row>
    <row r="43" spans="3:9" ht="42">
      <c r="C43" s="735"/>
      <c r="D43" s="740">
        <v>3110202</v>
      </c>
      <c r="E43" s="741" t="s">
        <v>1062</v>
      </c>
      <c r="F43" s="741"/>
      <c r="G43" s="741"/>
      <c r="H43" s="146">
        <v>3000000</v>
      </c>
      <c r="I43" s="742">
        <v>0</v>
      </c>
    </row>
    <row r="44" spans="3:9" ht="70">
      <c r="C44" s="735" t="s">
        <v>540</v>
      </c>
      <c r="D44" s="740">
        <v>3111401</v>
      </c>
      <c r="E44" s="741" t="s">
        <v>541</v>
      </c>
      <c r="F44" s="773" t="s">
        <v>2880</v>
      </c>
      <c r="G44" s="773" t="s">
        <v>325</v>
      </c>
      <c r="H44" s="146">
        <v>5000000</v>
      </c>
      <c r="I44" s="742">
        <v>4996890</v>
      </c>
    </row>
    <row r="45" spans="3:9" ht="84">
      <c r="C45" s="735"/>
      <c r="D45" s="740">
        <v>3110599</v>
      </c>
      <c r="E45" s="741" t="s">
        <v>2775</v>
      </c>
      <c r="F45" s="773"/>
      <c r="G45" s="773"/>
      <c r="H45" s="146"/>
      <c r="I45" s="742">
        <v>0</v>
      </c>
    </row>
    <row r="46" spans="3:9" ht="28">
      <c r="C46" s="735" t="s">
        <v>570</v>
      </c>
      <c r="D46" s="740">
        <v>3110599</v>
      </c>
      <c r="E46" s="741" t="s">
        <v>1063</v>
      </c>
      <c r="F46" s="741"/>
      <c r="G46" s="741"/>
      <c r="H46" s="146">
        <v>5000000</v>
      </c>
      <c r="I46" s="742">
        <v>0</v>
      </c>
    </row>
    <row r="47" spans="3:9" ht="56">
      <c r="C47" s="735" t="s">
        <v>2776</v>
      </c>
      <c r="D47" s="740">
        <v>3110599</v>
      </c>
      <c r="E47" s="741" t="s">
        <v>2777</v>
      </c>
      <c r="F47" s="741"/>
      <c r="G47" s="741"/>
      <c r="H47" s="146"/>
      <c r="I47" s="742">
        <v>0</v>
      </c>
    </row>
    <row r="48" spans="3:9" s="746" customFormat="1">
      <c r="C48" s="745" t="s">
        <v>2769</v>
      </c>
      <c r="D48" s="745"/>
      <c r="E48" s="745"/>
      <c r="F48" s="745"/>
      <c r="G48" s="745"/>
      <c r="H48" s="749">
        <v>31745506</v>
      </c>
      <c r="I48" s="749">
        <v>4996890</v>
      </c>
    </row>
    <row r="49" spans="3:9">
      <c r="C49" s="738" t="s">
        <v>2778</v>
      </c>
      <c r="D49" s="739"/>
      <c r="E49" s="735"/>
      <c r="F49" s="735"/>
      <c r="G49" s="735"/>
      <c r="H49" s="752"/>
      <c r="I49" s="742">
        <v>0</v>
      </c>
    </row>
    <row r="50" spans="3:9" ht="42">
      <c r="C50" s="735" t="s">
        <v>1064</v>
      </c>
      <c r="D50" s="753">
        <v>2640599</v>
      </c>
      <c r="E50" s="741" t="s">
        <v>1065</v>
      </c>
      <c r="F50" s="773" t="s">
        <v>188</v>
      </c>
      <c r="G50" s="773" t="s">
        <v>323</v>
      </c>
      <c r="H50" s="146">
        <v>40000000</v>
      </c>
      <c r="I50" s="742">
        <v>16604135.85</v>
      </c>
    </row>
    <row r="51" spans="3:9" ht="42">
      <c r="C51" s="735"/>
      <c r="D51" s="740">
        <v>3111302</v>
      </c>
      <c r="E51" s="741" t="s">
        <v>1066</v>
      </c>
      <c r="F51" s="741"/>
      <c r="G51" s="741"/>
      <c r="H51" s="146">
        <v>8000000</v>
      </c>
      <c r="I51" s="742">
        <v>0</v>
      </c>
    </row>
    <row r="52" spans="3:9" ht="28">
      <c r="C52" s="735"/>
      <c r="D52" s="740">
        <v>3111302</v>
      </c>
      <c r="E52" s="741" t="s">
        <v>608</v>
      </c>
      <c r="F52" s="741"/>
      <c r="G52" s="741"/>
      <c r="H52" s="146">
        <v>5000000</v>
      </c>
      <c r="I52" s="742">
        <v>0</v>
      </c>
    </row>
    <row r="53" spans="3:9" ht="42">
      <c r="C53" s="735"/>
      <c r="D53" s="740">
        <v>3110299</v>
      </c>
      <c r="E53" s="741" t="s">
        <v>1067</v>
      </c>
      <c r="F53" s="741"/>
      <c r="G53" s="741"/>
      <c r="H53" s="146">
        <v>7123685</v>
      </c>
      <c r="I53" s="742">
        <v>0</v>
      </c>
    </row>
    <row r="54" spans="3:9" ht="70">
      <c r="C54" s="735" t="s">
        <v>557</v>
      </c>
      <c r="D54" s="740">
        <v>3111401</v>
      </c>
      <c r="E54" s="741" t="s">
        <v>1068</v>
      </c>
      <c r="F54" s="773" t="s">
        <v>2880</v>
      </c>
      <c r="G54" s="773" t="s">
        <v>325</v>
      </c>
      <c r="H54" s="146">
        <v>6000000</v>
      </c>
      <c r="I54" s="742">
        <v>5843250.4000000004</v>
      </c>
    </row>
    <row r="55" spans="3:9" s="746" customFormat="1">
      <c r="C55" s="745" t="s">
        <v>2769</v>
      </c>
      <c r="D55" s="745"/>
      <c r="E55" s="745"/>
      <c r="F55" s="745"/>
      <c r="G55" s="745"/>
      <c r="H55" s="749">
        <v>66123685</v>
      </c>
      <c r="I55" s="749">
        <v>22447386.25</v>
      </c>
    </row>
    <row r="56" spans="3:9">
      <c r="C56" s="738" t="s">
        <v>2779</v>
      </c>
      <c r="D56" s="739"/>
      <c r="E56" s="735"/>
      <c r="F56" s="735"/>
      <c r="G56" s="735"/>
      <c r="H56" s="752"/>
      <c r="I56" s="742">
        <v>0</v>
      </c>
    </row>
    <row r="57" spans="3:9" ht="70">
      <c r="C57" s="735" t="s">
        <v>609</v>
      </c>
      <c r="D57" s="740">
        <v>2211026</v>
      </c>
      <c r="E57" s="741" t="s">
        <v>610</v>
      </c>
      <c r="F57" s="741"/>
      <c r="G57" s="741"/>
      <c r="H57" s="146">
        <v>7251914</v>
      </c>
      <c r="I57" s="742">
        <v>0</v>
      </c>
    </row>
    <row r="58" spans="3:9">
      <c r="C58" s="735"/>
      <c r="D58" s="740">
        <v>2211004</v>
      </c>
      <c r="E58" s="741" t="s">
        <v>611</v>
      </c>
      <c r="F58" s="741"/>
      <c r="G58" s="741"/>
      <c r="H58" s="146">
        <v>5500000</v>
      </c>
      <c r="I58" s="742">
        <v>0</v>
      </c>
    </row>
    <row r="59" spans="3:9" ht="42">
      <c r="C59" s="735"/>
      <c r="D59" s="740">
        <v>2211004</v>
      </c>
      <c r="E59" s="741" t="s">
        <v>1069</v>
      </c>
      <c r="F59" s="741"/>
      <c r="G59" s="741"/>
      <c r="H59" s="146">
        <v>2000000</v>
      </c>
      <c r="I59" s="742">
        <v>0</v>
      </c>
    </row>
    <row r="60" spans="3:9" ht="42">
      <c r="C60" s="735" t="s">
        <v>558</v>
      </c>
      <c r="D60" s="740">
        <v>3111302</v>
      </c>
      <c r="E60" s="741" t="s">
        <v>559</v>
      </c>
      <c r="F60" s="741"/>
      <c r="G60" s="741"/>
      <c r="H60" s="146">
        <v>4100000</v>
      </c>
      <c r="I60" s="742">
        <v>0</v>
      </c>
    </row>
    <row r="61" spans="3:9" ht="42">
      <c r="C61" s="735" t="s">
        <v>560</v>
      </c>
      <c r="D61" s="740">
        <v>2211026</v>
      </c>
      <c r="E61" s="741" t="s">
        <v>561</v>
      </c>
      <c r="F61" s="741"/>
      <c r="G61" s="741"/>
      <c r="H61" s="146">
        <v>4799886</v>
      </c>
      <c r="I61" s="742">
        <v>0</v>
      </c>
    </row>
    <row r="62" spans="3:9" ht="28">
      <c r="C62" s="735"/>
      <c r="D62" s="740">
        <v>2211026</v>
      </c>
      <c r="E62" s="741" t="s">
        <v>636</v>
      </c>
      <c r="F62" s="741"/>
      <c r="G62" s="741"/>
      <c r="H62" s="146">
        <v>12000000</v>
      </c>
      <c r="I62" s="742">
        <v>0</v>
      </c>
    </row>
    <row r="63" spans="3:9" ht="70">
      <c r="C63" s="735" t="s">
        <v>542</v>
      </c>
      <c r="D63" s="740">
        <v>3111401</v>
      </c>
      <c r="E63" s="741" t="s">
        <v>543</v>
      </c>
      <c r="F63" s="773" t="s">
        <v>2880</v>
      </c>
      <c r="G63" s="773" t="s">
        <v>325</v>
      </c>
      <c r="H63" s="146">
        <v>5000000</v>
      </c>
      <c r="I63" s="742">
        <v>5000000</v>
      </c>
    </row>
    <row r="64" spans="3:9" s="746" customFormat="1">
      <c r="C64" s="745"/>
      <c r="D64" s="754"/>
      <c r="E64" s="745" t="s">
        <v>1058</v>
      </c>
      <c r="F64" s="745"/>
      <c r="G64" s="745"/>
      <c r="H64" s="568">
        <v>40651800</v>
      </c>
      <c r="I64" s="568">
        <v>5000000</v>
      </c>
    </row>
    <row r="65" spans="3:9" ht="28">
      <c r="C65" s="735"/>
      <c r="D65" s="740">
        <v>3111401</v>
      </c>
      <c r="E65" s="741" t="s">
        <v>562</v>
      </c>
      <c r="F65" s="773" t="s">
        <v>2878</v>
      </c>
      <c r="G65" s="773" t="s">
        <v>328</v>
      </c>
      <c r="H65" s="146">
        <v>19500000</v>
      </c>
      <c r="I65" s="742">
        <v>18607449.899999999</v>
      </c>
    </row>
    <row r="66" spans="3:9" ht="17">
      <c r="C66" s="735" t="s">
        <v>2769</v>
      </c>
      <c r="D66" s="755"/>
      <c r="E66" s="735"/>
      <c r="F66" s="735"/>
      <c r="G66" s="735"/>
      <c r="H66" s="756">
        <v>19500000</v>
      </c>
      <c r="I66" s="756">
        <v>18607449.899999999</v>
      </c>
    </row>
    <row r="67" spans="3:9" s="746" customFormat="1">
      <c r="C67" s="745" t="s">
        <v>42</v>
      </c>
      <c r="D67" s="745"/>
      <c r="E67" s="757"/>
      <c r="F67" s="757"/>
      <c r="G67" s="757"/>
      <c r="H67" s="749">
        <v>381330931</v>
      </c>
      <c r="I67" s="749">
        <v>67248026.150000006</v>
      </c>
    </row>
    <row r="68" spans="3:9">
      <c r="C68" s="738" t="s">
        <v>2780</v>
      </c>
      <c r="D68" s="738"/>
      <c r="E68" s="735"/>
      <c r="F68" s="735"/>
      <c r="G68" s="735"/>
      <c r="H68" s="569"/>
      <c r="I68" s="742">
        <v>0</v>
      </c>
    </row>
    <row r="69" spans="3:9" ht="28">
      <c r="C69" s="735" t="s">
        <v>575</v>
      </c>
      <c r="D69" s="740">
        <v>2640599</v>
      </c>
      <c r="E69" s="741" t="s">
        <v>576</v>
      </c>
      <c r="F69" s="741"/>
      <c r="G69" s="741"/>
      <c r="H69" s="146">
        <v>8000000</v>
      </c>
      <c r="I69" s="742">
        <v>0</v>
      </c>
    </row>
    <row r="70" spans="3:9" ht="42">
      <c r="C70" s="735" t="s">
        <v>631</v>
      </c>
      <c r="D70" s="740">
        <v>3110599</v>
      </c>
      <c r="E70" s="741" t="s">
        <v>632</v>
      </c>
      <c r="F70" s="741"/>
      <c r="G70" s="741"/>
      <c r="H70" s="146">
        <v>17412000</v>
      </c>
      <c r="I70" s="742">
        <v>0</v>
      </c>
    </row>
    <row r="71" spans="3:9" ht="56">
      <c r="C71" s="735"/>
      <c r="D71" s="740">
        <v>3110599</v>
      </c>
      <c r="E71" s="741" t="s">
        <v>544</v>
      </c>
      <c r="F71" s="741"/>
      <c r="G71" s="741"/>
      <c r="H71" s="146"/>
      <c r="I71" s="742">
        <v>0</v>
      </c>
    </row>
    <row r="72" spans="3:9" ht="56">
      <c r="C72" s="735"/>
      <c r="D72" s="740">
        <v>3110599</v>
      </c>
      <c r="E72" s="741" t="s">
        <v>545</v>
      </c>
      <c r="F72" s="741"/>
      <c r="G72" s="741"/>
      <c r="H72" s="146">
        <v>19000000</v>
      </c>
      <c r="I72" s="742">
        <v>0</v>
      </c>
    </row>
    <row r="73" spans="3:9">
      <c r="C73" s="735"/>
      <c r="D73" s="740">
        <v>3110599</v>
      </c>
      <c r="E73" s="741" t="s">
        <v>591</v>
      </c>
      <c r="F73" s="741"/>
      <c r="G73" s="741"/>
      <c r="H73" s="146">
        <v>10000000</v>
      </c>
      <c r="I73" s="742">
        <v>0</v>
      </c>
    </row>
    <row r="74" spans="3:9" s="746" customFormat="1">
      <c r="C74" s="745" t="s">
        <v>2769</v>
      </c>
      <c r="D74" s="758"/>
      <c r="E74" s="748"/>
      <c r="F74" s="748"/>
      <c r="G74" s="748"/>
      <c r="H74" s="749">
        <v>54412000</v>
      </c>
      <c r="I74" s="749">
        <v>0</v>
      </c>
    </row>
    <row r="75" spans="3:9">
      <c r="C75" s="738" t="s">
        <v>2781</v>
      </c>
      <c r="D75" s="739"/>
      <c r="E75" s="735"/>
      <c r="F75" s="735"/>
      <c r="G75" s="735"/>
      <c r="H75" s="146"/>
      <c r="I75" s="742">
        <v>0</v>
      </c>
    </row>
    <row r="76" spans="3:9" ht="42">
      <c r="C76" s="735" t="s">
        <v>619</v>
      </c>
      <c r="D76" s="740">
        <v>3111010</v>
      </c>
      <c r="E76" s="741" t="s">
        <v>620</v>
      </c>
      <c r="F76" s="741"/>
      <c r="G76" s="741"/>
      <c r="H76" s="146">
        <v>3000000</v>
      </c>
      <c r="I76" s="742">
        <v>0</v>
      </c>
    </row>
    <row r="77" spans="3:9" ht="17">
      <c r="C77" s="735" t="s">
        <v>2769</v>
      </c>
      <c r="D77" s="755"/>
      <c r="E77" s="735"/>
      <c r="F77" s="735"/>
      <c r="G77" s="735"/>
      <c r="H77" s="756">
        <v>3000000</v>
      </c>
      <c r="I77" s="756">
        <v>0</v>
      </c>
    </row>
    <row r="78" spans="3:9">
      <c r="C78" s="738" t="s">
        <v>2782</v>
      </c>
      <c r="D78" s="739"/>
      <c r="E78" s="735"/>
      <c r="F78" s="735"/>
      <c r="G78" s="735"/>
      <c r="H78" s="569"/>
      <c r="I78" s="742">
        <v>0</v>
      </c>
    </row>
    <row r="79" spans="3:9" ht="42">
      <c r="C79" s="735" t="s">
        <v>577</v>
      </c>
      <c r="D79" s="740">
        <v>2640599</v>
      </c>
      <c r="E79" s="741" t="s">
        <v>578</v>
      </c>
      <c r="F79" s="741"/>
      <c r="G79" s="741"/>
      <c r="H79" s="146">
        <v>10000000</v>
      </c>
      <c r="I79" s="742">
        <v>0</v>
      </c>
    </row>
    <row r="80" spans="3:9" ht="42">
      <c r="C80" s="735" t="s">
        <v>2783</v>
      </c>
      <c r="D80" s="740">
        <v>2640599</v>
      </c>
      <c r="E80" s="741" t="s">
        <v>2784</v>
      </c>
      <c r="F80" s="741"/>
      <c r="G80" s="741"/>
      <c r="H80" s="146"/>
      <c r="I80" s="742">
        <v>0</v>
      </c>
    </row>
    <row r="81" spans="3:9" ht="28">
      <c r="C81" s="735" t="s">
        <v>2785</v>
      </c>
      <c r="D81" s="740">
        <v>3110604</v>
      </c>
      <c r="E81" s="741" t="s">
        <v>2786</v>
      </c>
      <c r="F81" s="741"/>
      <c r="G81" s="741"/>
      <c r="H81" s="146"/>
      <c r="I81" s="742">
        <v>0</v>
      </c>
    </row>
    <row r="82" spans="3:9" ht="28">
      <c r="C82" s="735"/>
      <c r="D82" s="740">
        <v>3110604</v>
      </c>
      <c r="E82" s="741" t="s">
        <v>2787</v>
      </c>
      <c r="F82" s="741"/>
      <c r="G82" s="741"/>
      <c r="H82" s="146"/>
      <c r="I82" s="742">
        <v>0</v>
      </c>
    </row>
    <row r="83" spans="3:9" ht="28">
      <c r="C83" s="743" t="s">
        <v>2788</v>
      </c>
      <c r="D83" s="740">
        <v>3110604</v>
      </c>
      <c r="E83" s="741" t="s">
        <v>2789</v>
      </c>
      <c r="F83" s="741"/>
      <c r="G83" s="741"/>
      <c r="H83" s="146">
        <v>0</v>
      </c>
      <c r="I83" s="742">
        <v>0</v>
      </c>
    </row>
    <row r="84" spans="3:9" ht="42">
      <c r="C84" s="743"/>
      <c r="D84" s="740"/>
      <c r="E84" s="741" t="s">
        <v>2790</v>
      </c>
      <c r="F84" s="741"/>
      <c r="G84" s="741"/>
      <c r="H84" s="146">
        <v>0</v>
      </c>
      <c r="I84" s="742">
        <v>0</v>
      </c>
    </row>
    <row r="85" spans="3:9" ht="42">
      <c r="C85" s="743"/>
      <c r="D85" s="740">
        <v>3110604</v>
      </c>
      <c r="E85" s="741" t="s">
        <v>2791</v>
      </c>
      <c r="F85" s="741"/>
      <c r="G85" s="741"/>
      <c r="H85" s="146">
        <v>0</v>
      </c>
      <c r="I85" s="742">
        <v>0</v>
      </c>
    </row>
    <row r="86" spans="3:9" ht="42">
      <c r="C86" s="743"/>
      <c r="D86" s="740">
        <v>3110599</v>
      </c>
      <c r="E86" s="741" t="s">
        <v>2792</v>
      </c>
      <c r="F86" s="741"/>
      <c r="G86" s="741"/>
      <c r="H86" s="146">
        <v>0</v>
      </c>
      <c r="I86" s="742">
        <v>0</v>
      </c>
    </row>
    <row r="87" spans="3:9">
      <c r="C87" s="743"/>
      <c r="D87" s="740">
        <v>3110705</v>
      </c>
      <c r="E87" s="741" t="s">
        <v>2793</v>
      </c>
      <c r="F87" s="741"/>
      <c r="G87" s="741"/>
      <c r="H87" s="146">
        <v>0</v>
      </c>
      <c r="I87" s="742">
        <v>0</v>
      </c>
    </row>
    <row r="88" spans="3:9" s="570" customFormat="1" ht="56">
      <c r="C88" s="743"/>
      <c r="D88" s="740">
        <v>3110604</v>
      </c>
      <c r="E88" s="741" t="s">
        <v>2794</v>
      </c>
      <c r="F88" s="741"/>
      <c r="G88" s="741"/>
      <c r="H88" s="146">
        <v>0</v>
      </c>
      <c r="I88" s="742">
        <v>0</v>
      </c>
    </row>
    <row r="89" spans="3:9" ht="56">
      <c r="C89" s="743"/>
      <c r="D89" s="740">
        <v>3110604</v>
      </c>
      <c r="E89" s="741" t="s">
        <v>2795</v>
      </c>
      <c r="F89" s="741"/>
      <c r="G89" s="741"/>
      <c r="H89" s="146">
        <v>0</v>
      </c>
      <c r="I89" s="742">
        <v>0</v>
      </c>
    </row>
    <row r="90" spans="3:9" ht="28">
      <c r="C90" s="743"/>
      <c r="D90" s="740">
        <v>3111401</v>
      </c>
      <c r="E90" s="741" t="s">
        <v>2796</v>
      </c>
      <c r="F90" s="741"/>
      <c r="G90" s="741"/>
      <c r="H90" s="146">
        <v>0</v>
      </c>
      <c r="I90" s="742">
        <v>0</v>
      </c>
    </row>
    <row r="91" spans="3:9" s="746" customFormat="1">
      <c r="C91" s="745" t="s">
        <v>2769</v>
      </c>
      <c r="D91" s="754"/>
      <c r="E91" s="745"/>
      <c r="F91" s="745"/>
      <c r="G91" s="745"/>
      <c r="H91" s="568">
        <v>10000000</v>
      </c>
      <c r="I91" s="568">
        <v>0</v>
      </c>
    </row>
    <row r="92" spans="3:9" ht="28">
      <c r="C92" s="735"/>
      <c r="D92" s="740">
        <v>3111401</v>
      </c>
      <c r="E92" s="741" t="s">
        <v>592</v>
      </c>
      <c r="F92" s="773" t="s">
        <v>2878</v>
      </c>
      <c r="G92" s="773" t="s">
        <v>328</v>
      </c>
      <c r="H92" s="146">
        <v>27900000</v>
      </c>
      <c r="I92" s="742">
        <v>981218.2</v>
      </c>
    </row>
    <row r="93" spans="3:9" s="746" customFormat="1">
      <c r="C93" s="745" t="s">
        <v>2769</v>
      </c>
      <c r="D93" s="754"/>
      <c r="E93" s="745"/>
      <c r="F93" s="745"/>
      <c r="G93" s="745"/>
      <c r="H93" s="749">
        <v>27900000</v>
      </c>
      <c r="I93" s="749">
        <v>981218.2</v>
      </c>
    </row>
    <row r="94" spans="3:9" s="746" customFormat="1">
      <c r="C94" s="745" t="s">
        <v>42</v>
      </c>
      <c r="D94" s="745"/>
      <c r="E94" s="745"/>
      <c r="F94" s="745"/>
      <c r="G94" s="745"/>
      <c r="H94" s="749">
        <v>95312000</v>
      </c>
      <c r="I94" s="749">
        <v>981218.2</v>
      </c>
    </row>
    <row r="95" spans="3:9">
      <c r="C95" s="738" t="s">
        <v>2797</v>
      </c>
      <c r="D95" s="738"/>
      <c r="E95" s="738"/>
      <c r="F95" s="738"/>
      <c r="G95" s="738"/>
      <c r="H95" s="569"/>
      <c r="I95" s="742">
        <v>0</v>
      </c>
    </row>
    <row r="96" spans="3:9">
      <c r="C96" s="738" t="s">
        <v>2798</v>
      </c>
      <c r="D96" s="739"/>
      <c r="E96" s="735"/>
      <c r="F96" s="735"/>
      <c r="G96" s="735"/>
      <c r="H96" s="569"/>
      <c r="I96" s="742">
        <v>0</v>
      </c>
    </row>
    <row r="97" spans="3:9" ht="56">
      <c r="C97" s="735" t="s">
        <v>546</v>
      </c>
      <c r="D97" s="740">
        <v>3110202</v>
      </c>
      <c r="E97" s="741" t="s">
        <v>547</v>
      </c>
      <c r="F97" s="741"/>
      <c r="G97" s="741"/>
      <c r="H97" s="146">
        <v>20000000</v>
      </c>
      <c r="I97" s="742">
        <v>0</v>
      </c>
    </row>
    <row r="98" spans="3:9" ht="28">
      <c r="C98" s="735"/>
      <c r="D98" s="740">
        <v>2640599</v>
      </c>
      <c r="E98" s="741" t="s">
        <v>2799</v>
      </c>
      <c r="F98" s="741"/>
      <c r="G98" s="741"/>
      <c r="H98" s="146"/>
      <c r="I98" s="742">
        <v>0</v>
      </c>
    </row>
    <row r="99" spans="3:9" ht="70">
      <c r="C99" s="735"/>
      <c r="D99" s="740">
        <v>3110202</v>
      </c>
      <c r="E99" s="741" t="s">
        <v>2800</v>
      </c>
      <c r="F99" s="741"/>
      <c r="G99" s="741"/>
      <c r="H99" s="146">
        <v>0</v>
      </c>
      <c r="I99" s="742">
        <v>0</v>
      </c>
    </row>
    <row r="100" spans="3:9" ht="42">
      <c r="C100" s="735"/>
      <c r="D100" s="740">
        <v>3110202</v>
      </c>
      <c r="E100" s="741" t="s">
        <v>2801</v>
      </c>
      <c r="F100" s="741"/>
      <c r="G100" s="741"/>
      <c r="H100" s="146">
        <v>0</v>
      </c>
      <c r="I100" s="742">
        <v>0</v>
      </c>
    </row>
    <row r="101" spans="3:9" ht="28">
      <c r="C101" s="735" t="s">
        <v>1070</v>
      </c>
      <c r="D101" s="740">
        <v>3111109</v>
      </c>
      <c r="E101" s="741" t="s">
        <v>1071</v>
      </c>
      <c r="F101" s="741"/>
      <c r="G101" s="741"/>
      <c r="H101" s="146">
        <v>5000000</v>
      </c>
      <c r="I101" s="742">
        <v>0</v>
      </c>
    </row>
    <row r="102" spans="3:9" ht="28">
      <c r="C102" s="735" t="s">
        <v>2802</v>
      </c>
      <c r="D102" s="740">
        <v>3120102</v>
      </c>
      <c r="E102" s="741" t="s">
        <v>2803</v>
      </c>
      <c r="F102" s="741"/>
      <c r="G102" s="741"/>
      <c r="H102" s="146"/>
      <c r="I102" s="742">
        <v>0</v>
      </c>
    </row>
    <row r="103" spans="3:9" s="746" customFormat="1">
      <c r="C103" s="745" t="s">
        <v>2769</v>
      </c>
      <c r="D103" s="754"/>
      <c r="E103" s="745"/>
      <c r="F103" s="745"/>
      <c r="G103" s="745"/>
      <c r="H103" s="749">
        <v>25000000</v>
      </c>
      <c r="I103" s="749">
        <v>0</v>
      </c>
    </row>
    <row r="104" spans="3:9">
      <c r="C104" s="738" t="s">
        <v>2804</v>
      </c>
      <c r="D104" s="739"/>
      <c r="E104" s="735"/>
      <c r="F104" s="735"/>
      <c r="G104" s="735"/>
      <c r="H104" s="146"/>
      <c r="I104" s="742">
        <v>0</v>
      </c>
    </row>
    <row r="105" spans="3:9" ht="42">
      <c r="C105" s="735" t="s">
        <v>550</v>
      </c>
      <c r="D105" s="740">
        <v>3111109</v>
      </c>
      <c r="E105" s="741" t="s">
        <v>2805</v>
      </c>
      <c r="F105" s="741"/>
      <c r="G105" s="741"/>
      <c r="H105" s="146"/>
      <c r="I105" s="742">
        <v>0</v>
      </c>
    </row>
    <row r="106" spans="3:9" ht="98">
      <c r="C106" s="735"/>
      <c r="D106" s="740">
        <v>3110399</v>
      </c>
      <c r="E106" s="741" t="s">
        <v>1072</v>
      </c>
      <c r="F106" s="741"/>
      <c r="G106" s="741"/>
      <c r="H106" s="146">
        <v>8000000</v>
      </c>
      <c r="I106" s="742">
        <v>0</v>
      </c>
    </row>
    <row r="107" spans="3:9" ht="28">
      <c r="C107" s="735"/>
      <c r="D107" s="740">
        <v>3110299</v>
      </c>
      <c r="E107" s="741" t="s">
        <v>2806</v>
      </c>
      <c r="F107" s="741"/>
      <c r="G107" s="741"/>
      <c r="H107" s="146"/>
      <c r="I107" s="742">
        <v>0</v>
      </c>
    </row>
    <row r="108" spans="3:9" ht="42">
      <c r="C108" s="735"/>
      <c r="D108" s="740">
        <v>3110299</v>
      </c>
      <c r="E108" s="741" t="s">
        <v>1073</v>
      </c>
      <c r="F108" s="741"/>
      <c r="G108" s="741"/>
      <c r="H108" s="146">
        <v>5000000</v>
      </c>
      <c r="I108" s="742">
        <v>0</v>
      </c>
    </row>
    <row r="109" spans="3:9" ht="56">
      <c r="C109" s="735"/>
      <c r="D109" s="740">
        <v>3110299</v>
      </c>
      <c r="E109" s="741" t="s">
        <v>1074</v>
      </c>
      <c r="F109" s="741"/>
      <c r="G109" s="741"/>
      <c r="H109" s="146">
        <v>5000000</v>
      </c>
      <c r="I109" s="742">
        <v>0</v>
      </c>
    </row>
    <row r="110" spans="3:9" ht="42">
      <c r="C110" s="735"/>
      <c r="D110" s="740">
        <v>3110302</v>
      </c>
      <c r="E110" s="741" t="s">
        <v>1075</v>
      </c>
      <c r="F110" s="741"/>
      <c r="G110" s="741"/>
      <c r="H110" s="146">
        <v>12663644</v>
      </c>
      <c r="I110" s="742">
        <v>0</v>
      </c>
    </row>
    <row r="111" spans="3:9" ht="28">
      <c r="C111" s="735"/>
      <c r="D111" s="740">
        <v>3110202</v>
      </c>
      <c r="E111" s="741" t="s">
        <v>548</v>
      </c>
      <c r="F111" s="741"/>
      <c r="G111" s="741"/>
      <c r="H111" s="146"/>
      <c r="I111" s="742">
        <v>0</v>
      </c>
    </row>
    <row r="112" spans="3:9" s="744" customFormat="1">
      <c r="C112" s="745" t="s">
        <v>2769</v>
      </c>
      <c r="D112" s="754"/>
      <c r="E112" s="745"/>
      <c r="F112" s="745"/>
      <c r="G112" s="745"/>
      <c r="H112" s="749">
        <v>30663644</v>
      </c>
      <c r="I112" s="749">
        <v>0</v>
      </c>
    </row>
    <row r="113" spans="3:9">
      <c r="C113" s="738" t="s">
        <v>2807</v>
      </c>
      <c r="D113" s="739"/>
      <c r="E113" s="735"/>
      <c r="F113" s="735"/>
      <c r="G113" s="735"/>
      <c r="H113" s="146"/>
      <c r="I113" s="742">
        <v>0</v>
      </c>
    </row>
    <row r="114" spans="3:9" ht="56">
      <c r="C114" s="735" t="s">
        <v>581</v>
      </c>
      <c r="D114" s="740">
        <v>2640599</v>
      </c>
      <c r="E114" s="741" t="s">
        <v>1076</v>
      </c>
      <c r="F114" s="741"/>
      <c r="G114" s="741"/>
      <c r="H114" s="146">
        <v>51218895</v>
      </c>
      <c r="I114" s="742">
        <v>0</v>
      </c>
    </row>
    <row r="115" spans="3:9" ht="28">
      <c r="C115" s="735"/>
      <c r="D115" s="740">
        <v>2640599</v>
      </c>
      <c r="E115" s="741" t="s">
        <v>637</v>
      </c>
      <c r="F115" s="741"/>
      <c r="G115" s="741"/>
      <c r="H115" s="146">
        <v>0</v>
      </c>
      <c r="I115" s="742">
        <v>0</v>
      </c>
    </row>
    <row r="116" spans="3:9" ht="17">
      <c r="C116" s="735" t="s">
        <v>2769</v>
      </c>
      <c r="D116" s="755"/>
      <c r="E116" s="735"/>
      <c r="F116" s="735"/>
      <c r="G116" s="735"/>
      <c r="H116" s="751">
        <v>51218895</v>
      </c>
      <c r="I116" s="751">
        <v>0</v>
      </c>
    </row>
    <row r="117" spans="3:9" ht="28">
      <c r="C117" s="735"/>
      <c r="D117" s="740">
        <v>3111401</v>
      </c>
      <c r="E117" s="741" t="s">
        <v>562</v>
      </c>
      <c r="F117" s="741"/>
      <c r="G117" s="741"/>
      <c r="H117" s="146">
        <v>31900000</v>
      </c>
      <c r="I117" s="742">
        <v>0</v>
      </c>
    </row>
    <row r="118" spans="3:9" s="746" customFormat="1">
      <c r="C118" s="745" t="s">
        <v>2769</v>
      </c>
      <c r="D118" s="754"/>
      <c r="E118" s="745"/>
      <c r="F118" s="745"/>
      <c r="G118" s="745"/>
      <c r="H118" s="749">
        <v>31900000</v>
      </c>
      <c r="I118" s="749">
        <v>0</v>
      </c>
    </row>
    <row r="119" spans="3:9" s="746" customFormat="1">
      <c r="C119" s="745" t="s">
        <v>42</v>
      </c>
      <c r="D119" s="754"/>
      <c r="E119" s="745"/>
      <c r="F119" s="745"/>
      <c r="G119" s="745"/>
      <c r="H119" s="749">
        <v>138782539</v>
      </c>
      <c r="I119" s="749">
        <v>0</v>
      </c>
    </row>
    <row r="120" spans="3:9">
      <c r="C120" s="738" t="s">
        <v>2808</v>
      </c>
      <c r="D120" s="739"/>
      <c r="E120" s="735"/>
      <c r="F120" s="735"/>
      <c r="G120" s="735"/>
      <c r="H120" s="146"/>
      <c r="I120" s="742">
        <v>0</v>
      </c>
    </row>
    <row r="121" spans="3:9">
      <c r="C121" s="738" t="s">
        <v>2809</v>
      </c>
      <c r="D121" s="739"/>
      <c r="E121" s="735"/>
      <c r="F121" s="735"/>
      <c r="G121" s="735"/>
      <c r="H121" s="146"/>
      <c r="I121" s="742">
        <v>0</v>
      </c>
    </row>
    <row r="122" spans="3:9" ht="56">
      <c r="C122" s="735" t="s">
        <v>612</v>
      </c>
      <c r="D122" s="740">
        <v>3111111</v>
      </c>
      <c r="E122" s="741" t="s">
        <v>613</v>
      </c>
      <c r="F122" s="741"/>
      <c r="G122" s="741"/>
      <c r="H122" s="146">
        <v>11397425</v>
      </c>
      <c r="I122" s="742">
        <v>0</v>
      </c>
    </row>
    <row r="123" spans="3:9" s="746" customFormat="1">
      <c r="C123" s="745" t="s">
        <v>2769</v>
      </c>
      <c r="D123" s="754"/>
      <c r="E123" s="745"/>
      <c r="F123" s="745"/>
      <c r="G123" s="745"/>
      <c r="H123" s="749">
        <v>11397425</v>
      </c>
      <c r="I123" s="749">
        <v>0</v>
      </c>
    </row>
    <row r="124" spans="3:9">
      <c r="C124" s="738" t="s">
        <v>2810</v>
      </c>
      <c r="D124" s="738" t="s">
        <v>2811</v>
      </c>
      <c r="E124" s="738"/>
      <c r="F124" s="738"/>
      <c r="G124" s="738"/>
      <c r="H124" s="752"/>
      <c r="I124" s="742">
        <v>0</v>
      </c>
    </row>
    <row r="125" spans="3:9" ht="42">
      <c r="C125" s="735" t="s">
        <v>550</v>
      </c>
      <c r="D125" s="740">
        <v>3111111</v>
      </c>
      <c r="E125" s="741" t="s">
        <v>638</v>
      </c>
      <c r="F125" s="741"/>
      <c r="G125" s="741"/>
      <c r="H125" s="146">
        <v>12700000</v>
      </c>
      <c r="I125" s="742">
        <v>0</v>
      </c>
    </row>
    <row r="126" spans="3:9" ht="42">
      <c r="C126" s="735"/>
      <c r="D126" s="740">
        <v>3110102</v>
      </c>
      <c r="E126" s="741" t="s">
        <v>2812</v>
      </c>
      <c r="F126" s="741"/>
      <c r="G126" s="741"/>
      <c r="H126" s="146"/>
      <c r="I126" s="742">
        <v>0</v>
      </c>
    </row>
    <row r="127" spans="3:9" s="746" customFormat="1">
      <c r="C127" s="745" t="s">
        <v>2769</v>
      </c>
      <c r="D127" s="754"/>
      <c r="E127" s="745"/>
      <c r="F127" s="745"/>
      <c r="G127" s="745"/>
      <c r="H127" s="568">
        <v>12700000</v>
      </c>
      <c r="I127" s="568">
        <v>0</v>
      </c>
    </row>
    <row r="128" spans="3:9" ht="28">
      <c r="C128" s="735"/>
      <c r="D128" s="740">
        <v>3111401</v>
      </c>
      <c r="E128" s="741" t="s">
        <v>562</v>
      </c>
      <c r="F128" s="741"/>
      <c r="G128" s="741"/>
      <c r="H128" s="146">
        <v>9500000</v>
      </c>
      <c r="I128" s="742">
        <v>0</v>
      </c>
    </row>
    <row r="129" spans="3:9" s="746" customFormat="1">
      <c r="C129" s="745" t="s">
        <v>2769</v>
      </c>
      <c r="D129" s="754"/>
      <c r="E129" s="745"/>
      <c r="F129" s="745"/>
      <c r="G129" s="745"/>
      <c r="H129" s="749">
        <v>9500000</v>
      </c>
      <c r="I129" s="749">
        <v>0</v>
      </c>
    </row>
    <row r="130" spans="3:9" s="746" customFormat="1">
      <c r="C130" s="745" t="s">
        <v>42</v>
      </c>
      <c r="D130" s="754"/>
      <c r="E130" s="745"/>
      <c r="F130" s="745"/>
      <c r="G130" s="745"/>
      <c r="H130" s="749">
        <v>33597425</v>
      </c>
      <c r="I130" s="749">
        <v>0</v>
      </c>
    </row>
    <row r="131" spans="3:9">
      <c r="C131" s="738" t="s">
        <v>2813</v>
      </c>
      <c r="D131" s="738"/>
      <c r="E131" s="735"/>
      <c r="F131" s="735"/>
      <c r="G131" s="735"/>
      <c r="H131" s="569"/>
      <c r="I131" s="742">
        <v>0</v>
      </c>
    </row>
    <row r="132" spans="3:9">
      <c r="C132" s="738" t="s">
        <v>2814</v>
      </c>
      <c r="D132" s="739"/>
      <c r="E132" s="735"/>
      <c r="F132" s="735"/>
      <c r="G132" s="735"/>
      <c r="H132" s="569"/>
      <c r="I132" s="742">
        <v>0</v>
      </c>
    </row>
    <row r="133" spans="3:9" ht="56">
      <c r="C133" s="735" t="s">
        <v>595</v>
      </c>
      <c r="D133" s="740">
        <v>3110302</v>
      </c>
      <c r="E133" s="741" t="s">
        <v>628</v>
      </c>
      <c r="F133" s="741"/>
      <c r="G133" s="741"/>
      <c r="H133" s="146">
        <v>1700000</v>
      </c>
      <c r="I133" s="742">
        <v>0</v>
      </c>
    </row>
    <row r="134" spans="3:9" ht="28">
      <c r="C134" s="735"/>
      <c r="D134" s="740">
        <v>2210910</v>
      </c>
      <c r="E134" s="741" t="s">
        <v>593</v>
      </c>
      <c r="F134" s="741"/>
      <c r="G134" s="741"/>
      <c r="H134" s="146">
        <v>0</v>
      </c>
      <c r="I134" s="742">
        <v>0</v>
      </c>
    </row>
    <row r="135" spans="3:9" ht="28">
      <c r="C135" s="735"/>
      <c r="D135" s="740">
        <v>3110302</v>
      </c>
      <c r="E135" s="741" t="s">
        <v>594</v>
      </c>
      <c r="F135" s="741"/>
      <c r="G135" s="741"/>
      <c r="H135" s="146">
        <v>0</v>
      </c>
      <c r="I135" s="742">
        <v>0</v>
      </c>
    </row>
    <row r="136" spans="3:9" ht="42">
      <c r="C136" s="735"/>
      <c r="D136" s="740">
        <v>3110302</v>
      </c>
      <c r="E136" s="741" t="s">
        <v>1077</v>
      </c>
      <c r="F136" s="741"/>
      <c r="G136" s="741"/>
      <c r="H136" s="146">
        <v>0</v>
      </c>
      <c r="I136" s="742">
        <v>0</v>
      </c>
    </row>
    <row r="137" spans="3:9" ht="28">
      <c r="C137" s="735"/>
      <c r="D137" s="740">
        <v>3111401</v>
      </c>
      <c r="E137" s="741" t="s">
        <v>621</v>
      </c>
      <c r="F137" s="741"/>
      <c r="G137" s="741"/>
      <c r="H137" s="146">
        <v>2000000</v>
      </c>
      <c r="I137" s="742">
        <v>0</v>
      </c>
    </row>
    <row r="138" spans="3:9" s="746" customFormat="1">
      <c r="C138" s="745" t="s">
        <v>2769</v>
      </c>
      <c r="D138" s="754"/>
      <c r="E138" s="745"/>
      <c r="F138" s="745"/>
      <c r="G138" s="745"/>
      <c r="H138" s="749">
        <v>3700000</v>
      </c>
      <c r="I138" s="749">
        <v>0</v>
      </c>
    </row>
    <row r="139" spans="3:9">
      <c r="C139" s="738" t="s">
        <v>2815</v>
      </c>
      <c r="D139" s="739"/>
      <c r="E139" s="735"/>
      <c r="F139" s="735"/>
      <c r="G139" s="735"/>
      <c r="H139" s="146"/>
      <c r="I139" s="742">
        <v>0</v>
      </c>
    </row>
    <row r="140" spans="3:9" ht="42">
      <c r="C140" s="1060" t="s">
        <v>2816</v>
      </c>
      <c r="D140" s="740">
        <v>3110901</v>
      </c>
      <c r="E140" s="741" t="s">
        <v>2817</v>
      </c>
      <c r="F140" s="741"/>
      <c r="G140" s="741"/>
      <c r="H140" s="146">
        <v>0</v>
      </c>
      <c r="I140" s="742">
        <v>0</v>
      </c>
    </row>
    <row r="141" spans="3:9" ht="42">
      <c r="C141" s="1060"/>
      <c r="D141" s="740">
        <v>3110901</v>
      </c>
      <c r="E141" s="741" t="s">
        <v>1078</v>
      </c>
      <c r="F141" s="741"/>
      <c r="G141" s="741"/>
      <c r="H141" s="146">
        <v>4700000</v>
      </c>
      <c r="I141" s="742">
        <v>0</v>
      </c>
    </row>
    <row r="142" spans="3:9" s="746" customFormat="1">
      <c r="C142" s="759" t="s">
        <v>2769</v>
      </c>
      <c r="D142" s="754"/>
      <c r="E142" s="745"/>
      <c r="F142" s="745"/>
      <c r="G142" s="745"/>
      <c r="H142" s="749">
        <v>4700000</v>
      </c>
      <c r="I142" s="749">
        <v>0</v>
      </c>
    </row>
    <row r="143" spans="3:9">
      <c r="C143" s="738" t="s">
        <v>2818</v>
      </c>
      <c r="D143" s="739"/>
      <c r="E143" s="735"/>
      <c r="F143" s="735"/>
      <c r="G143" s="735"/>
      <c r="H143" s="752"/>
      <c r="I143" s="742">
        <v>0</v>
      </c>
    </row>
    <row r="144" spans="3:9" ht="28">
      <c r="C144" s="735" t="s">
        <v>595</v>
      </c>
      <c r="D144" s="740">
        <v>2220205</v>
      </c>
      <c r="E144" s="741" t="s">
        <v>596</v>
      </c>
      <c r="F144" s="741"/>
      <c r="G144" s="741"/>
      <c r="H144" s="146">
        <v>4400000</v>
      </c>
      <c r="I144" s="742">
        <v>0</v>
      </c>
    </row>
    <row r="145" spans="3:9" ht="28">
      <c r="C145" s="735" t="s">
        <v>622</v>
      </c>
      <c r="D145" s="740">
        <v>2210799</v>
      </c>
      <c r="E145" s="741" t="s">
        <v>623</v>
      </c>
      <c r="F145" s="741"/>
      <c r="G145" s="741"/>
      <c r="H145" s="146">
        <v>8140000</v>
      </c>
      <c r="I145" s="742">
        <v>0</v>
      </c>
    </row>
    <row r="146" spans="3:9" s="746" customFormat="1">
      <c r="C146" s="745" t="s">
        <v>2769</v>
      </c>
      <c r="D146" s="754"/>
      <c r="E146" s="745"/>
      <c r="F146" s="745"/>
      <c r="G146" s="745"/>
      <c r="H146" s="749">
        <v>12540000</v>
      </c>
      <c r="I146" s="749">
        <v>0</v>
      </c>
    </row>
    <row r="147" spans="3:9">
      <c r="C147" s="738" t="s">
        <v>2819</v>
      </c>
      <c r="D147" s="739"/>
      <c r="E147" s="735"/>
      <c r="F147" s="735"/>
      <c r="G147" s="735"/>
      <c r="H147" s="752"/>
      <c r="I147" s="742">
        <v>0</v>
      </c>
    </row>
    <row r="148" spans="3:9" ht="42">
      <c r="C148" s="735" t="s">
        <v>1079</v>
      </c>
      <c r="D148" s="740">
        <v>3110202</v>
      </c>
      <c r="E148" s="741" t="s">
        <v>1080</v>
      </c>
      <c r="F148" s="741"/>
      <c r="G148" s="741"/>
      <c r="H148" s="146">
        <v>2000000</v>
      </c>
      <c r="I148" s="742">
        <v>0</v>
      </c>
    </row>
    <row r="149" spans="3:9" ht="28">
      <c r="C149" s="735"/>
      <c r="D149" s="740">
        <v>3110202</v>
      </c>
      <c r="E149" s="741" t="s">
        <v>1081</v>
      </c>
      <c r="F149" s="741"/>
      <c r="G149" s="741"/>
      <c r="H149" s="146">
        <v>5000000</v>
      </c>
      <c r="I149" s="742">
        <v>0</v>
      </c>
    </row>
    <row r="150" spans="3:9" ht="28">
      <c r="C150" s="735"/>
      <c r="D150" s="740">
        <v>3111401</v>
      </c>
      <c r="E150" s="741" t="s">
        <v>1082</v>
      </c>
      <c r="F150" s="741"/>
      <c r="G150" s="741"/>
      <c r="H150" s="146">
        <v>1000000</v>
      </c>
      <c r="I150" s="742">
        <v>0</v>
      </c>
    </row>
    <row r="151" spans="3:9" s="760" customFormat="1">
      <c r="C151" s="761" t="s">
        <v>2769</v>
      </c>
      <c r="D151" s="762"/>
      <c r="E151" s="761"/>
      <c r="F151" s="761"/>
      <c r="G151" s="761"/>
      <c r="H151" s="763">
        <v>8000000</v>
      </c>
      <c r="I151" s="763">
        <v>0</v>
      </c>
    </row>
    <row r="152" spans="3:9" s="570" customFormat="1">
      <c r="C152" s="738" t="s">
        <v>2820</v>
      </c>
      <c r="D152" s="739"/>
      <c r="E152" s="735"/>
      <c r="F152" s="735"/>
      <c r="G152" s="735"/>
      <c r="H152" s="752"/>
      <c r="I152" s="742">
        <v>0</v>
      </c>
    </row>
    <row r="153" spans="3:9" ht="98">
      <c r="C153" s="735" t="s">
        <v>2821</v>
      </c>
      <c r="D153" s="740">
        <v>3110202</v>
      </c>
      <c r="E153" s="741" t="s">
        <v>2822</v>
      </c>
      <c r="F153" s="741"/>
      <c r="G153" s="741"/>
      <c r="H153" s="146">
        <v>0</v>
      </c>
      <c r="I153" s="742">
        <v>0</v>
      </c>
    </row>
    <row r="154" spans="3:9" s="746" customFormat="1">
      <c r="C154" s="745" t="s">
        <v>2769</v>
      </c>
      <c r="D154" s="754"/>
      <c r="E154" s="745"/>
      <c r="F154" s="745"/>
      <c r="G154" s="745"/>
      <c r="H154" s="749">
        <v>0</v>
      </c>
      <c r="I154" s="749">
        <v>0</v>
      </c>
    </row>
    <row r="155" spans="3:9">
      <c r="C155" s="738" t="s">
        <v>2823</v>
      </c>
      <c r="D155" s="738"/>
      <c r="E155" s="738"/>
      <c r="F155" s="738"/>
      <c r="G155" s="738"/>
      <c r="H155" s="738"/>
      <c r="I155" s="742">
        <v>0</v>
      </c>
    </row>
    <row r="156" spans="3:9" ht="28">
      <c r="C156" s="735" t="s">
        <v>597</v>
      </c>
      <c r="D156" s="740">
        <v>2211399</v>
      </c>
      <c r="E156" s="741" t="s">
        <v>598</v>
      </c>
      <c r="F156" s="741"/>
      <c r="G156" s="741"/>
      <c r="H156" s="146">
        <v>3000000</v>
      </c>
      <c r="I156" s="742">
        <v>0</v>
      </c>
    </row>
    <row r="157" spans="3:9" s="746" customFormat="1">
      <c r="C157" s="745" t="s">
        <v>2769</v>
      </c>
      <c r="D157" s="754"/>
      <c r="E157" s="745"/>
      <c r="F157" s="745"/>
      <c r="G157" s="745"/>
      <c r="H157" s="749">
        <v>3000000</v>
      </c>
      <c r="I157" s="749">
        <v>0</v>
      </c>
    </row>
    <row r="158" spans="3:9">
      <c r="C158" s="738" t="s">
        <v>2824</v>
      </c>
      <c r="D158" s="738"/>
      <c r="E158" s="738"/>
      <c r="F158" s="738"/>
      <c r="G158" s="738"/>
      <c r="H158" s="738"/>
      <c r="I158" s="742">
        <v>0</v>
      </c>
    </row>
    <row r="159" spans="3:9" ht="28">
      <c r="C159" s="735" t="s">
        <v>550</v>
      </c>
      <c r="D159" s="740">
        <v>3110202</v>
      </c>
      <c r="E159" s="741" t="s">
        <v>1083</v>
      </c>
      <c r="F159" s="741"/>
      <c r="G159" s="741"/>
      <c r="H159" s="146">
        <v>8660000</v>
      </c>
      <c r="I159" s="742">
        <v>0</v>
      </c>
    </row>
    <row r="160" spans="3:9">
      <c r="C160" s="738" t="s">
        <v>2769</v>
      </c>
      <c r="D160" s="755"/>
      <c r="E160" s="735"/>
      <c r="F160" s="735"/>
      <c r="G160" s="735"/>
      <c r="H160" s="764">
        <v>8660000</v>
      </c>
      <c r="I160" s="742">
        <v>0</v>
      </c>
    </row>
    <row r="161" spans="3:9" ht="28">
      <c r="C161" s="738"/>
      <c r="D161" s="740">
        <v>3111401</v>
      </c>
      <c r="E161" s="741" t="s">
        <v>562</v>
      </c>
      <c r="F161" s="773" t="s">
        <v>2878</v>
      </c>
      <c r="G161" s="773" t="s">
        <v>328</v>
      </c>
      <c r="H161" s="146">
        <v>34300000</v>
      </c>
      <c r="I161" s="742">
        <v>4649431.05</v>
      </c>
    </row>
    <row r="162" spans="3:9">
      <c r="C162" s="738" t="s">
        <v>2769</v>
      </c>
      <c r="D162" s="740"/>
      <c r="E162" s="741"/>
      <c r="F162" s="741"/>
      <c r="G162" s="741"/>
      <c r="H162" s="143">
        <v>34300000</v>
      </c>
      <c r="I162" s="143">
        <v>4649431.05</v>
      </c>
    </row>
    <row r="163" spans="3:9" ht="17">
      <c r="C163" s="738" t="s">
        <v>42</v>
      </c>
      <c r="D163" s="740"/>
      <c r="E163" s="741"/>
      <c r="F163" s="741"/>
      <c r="G163" s="741"/>
      <c r="H163" s="756">
        <v>74900000</v>
      </c>
      <c r="I163" s="756">
        <v>4649431.05</v>
      </c>
    </row>
    <row r="164" spans="3:9">
      <c r="C164" s="738" t="s">
        <v>2825</v>
      </c>
      <c r="D164" s="738"/>
      <c r="E164" s="735"/>
      <c r="F164" s="735"/>
      <c r="G164" s="735"/>
      <c r="H164" s="569"/>
      <c r="I164" s="742">
        <v>0</v>
      </c>
    </row>
    <row r="165" spans="3:9">
      <c r="C165" s="738" t="s">
        <v>2826</v>
      </c>
      <c r="D165" s="739"/>
      <c r="E165" s="735"/>
      <c r="F165" s="735"/>
      <c r="G165" s="735"/>
      <c r="H165" s="569"/>
      <c r="I165" s="742">
        <v>0</v>
      </c>
    </row>
    <row r="166" spans="3:9" ht="56">
      <c r="C166" s="735" t="s">
        <v>553</v>
      </c>
      <c r="D166" s="740">
        <v>3110501</v>
      </c>
      <c r="E166" s="741" t="s">
        <v>554</v>
      </c>
      <c r="F166" s="773" t="s">
        <v>2881</v>
      </c>
      <c r="G166" s="773" t="s">
        <v>325</v>
      </c>
      <c r="H166" s="146">
        <v>117377574</v>
      </c>
      <c r="I166" s="742">
        <v>7576811.5500000007</v>
      </c>
    </row>
    <row r="167" spans="3:9" ht="28">
      <c r="C167" s="735"/>
      <c r="D167" s="740">
        <v>3110501</v>
      </c>
      <c r="E167" s="741" t="s">
        <v>1084</v>
      </c>
      <c r="F167" s="741"/>
      <c r="G167" s="741"/>
      <c r="H167" s="146"/>
      <c r="I167" s="742">
        <v>0</v>
      </c>
    </row>
    <row r="168" spans="3:9" ht="28">
      <c r="C168" s="735"/>
      <c r="D168" s="740">
        <v>3110599</v>
      </c>
      <c r="E168" s="741" t="s">
        <v>563</v>
      </c>
      <c r="F168" s="741"/>
      <c r="G168" s="741"/>
      <c r="H168" s="146">
        <v>11000000</v>
      </c>
      <c r="I168" s="742">
        <v>0</v>
      </c>
    </row>
    <row r="169" spans="3:9" s="570" customFormat="1">
      <c r="C169" s="735"/>
      <c r="D169" s="740">
        <v>2640302</v>
      </c>
      <c r="E169" s="741" t="s">
        <v>579</v>
      </c>
      <c r="F169" s="741"/>
      <c r="G169" s="741"/>
      <c r="H169" s="146"/>
      <c r="I169" s="742">
        <v>0</v>
      </c>
    </row>
    <row r="170" spans="3:9" ht="28">
      <c r="C170" s="735"/>
      <c r="D170" s="740">
        <v>2220207</v>
      </c>
      <c r="E170" s="741" t="s">
        <v>639</v>
      </c>
      <c r="F170" s="773" t="s">
        <v>635</v>
      </c>
      <c r="G170" s="773" t="s">
        <v>325</v>
      </c>
      <c r="H170" s="146">
        <v>78259610.400000006</v>
      </c>
      <c r="I170" s="742">
        <v>4279791.75</v>
      </c>
    </row>
    <row r="171" spans="3:9" ht="56">
      <c r="C171" s="735"/>
      <c r="D171" s="740">
        <v>3110401</v>
      </c>
      <c r="E171" s="741" t="s">
        <v>555</v>
      </c>
      <c r="F171" s="773" t="s">
        <v>2881</v>
      </c>
      <c r="G171" s="773" t="s">
        <v>325</v>
      </c>
      <c r="H171" s="146">
        <v>228000000</v>
      </c>
      <c r="I171" s="742">
        <v>7584794.6500000004</v>
      </c>
    </row>
    <row r="172" spans="3:9" ht="42">
      <c r="C172" s="735" t="s">
        <v>553</v>
      </c>
      <c r="D172" s="740">
        <v>2220207</v>
      </c>
      <c r="E172" s="741" t="s">
        <v>640</v>
      </c>
      <c r="F172" s="741"/>
      <c r="G172" s="741"/>
      <c r="H172" s="146">
        <v>100000000</v>
      </c>
      <c r="I172" s="742">
        <v>0</v>
      </c>
    </row>
    <row r="173" spans="3:9" ht="42">
      <c r="C173" s="765"/>
      <c r="D173" s="740">
        <v>2220201</v>
      </c>
      <c r="E173" s="741" t="s">
        <v>641</v>
      </c>
      <c r="F173" s="741"/>
      <c r="G173" s="741"/>
      <c r="H173" s="146">
        <v>22484000</v>
      </c>
      <c r="I173" s="742">
        <v>0</v>
      </c>
    </row>
    <row r="174" spans="3:9" ht="28">
      <c r="C174" s="765"/>
      <c r="D174" s="740">
        <v>3111120</v>
      </c>
      <c r="E174" s="741" t="s">
        <v>2827</v>
      </c>
      <c r="F174" s="741"/>
      <c r="G174" s="741"/>
      <c r="H174" s="146"/>
      <c r="I174" s="742">
        <v>0</v>
      </c>
    </row>
    <row r="175" spans="3:9" ht="42">
      <c r="C175" s="735"/>
      <c r="D175" s="740">
        <v>3110202</v>
      </c>
      <c r="E175" s="741" t="s">
        <v>2828</v>
      </c>
      <c r="F175" s="741"/>
      <c r="G175" s="741"/>
      <c r="H175" s="146"/>
      <c r="I175" s="742">
        <v>0</v>
      </c>
    </row>
    <row r="176" spans="3:9">
      <c r="C176" s="735"/>
      <c r="D176" s="740">
        <v>3110202</v>
      </c>
      <c r="E176" s="741" t="s">
        <v>2829</v>
      </c>
      <c r="F176" s="741"/>
      <c r="G176" s="741"/>
      <c r="H176" s="146"/>
      <c r="I176" s="742">
        <v>0</v>
      </c>
    </row>
    <row r="177" spans="3:9" ht="17">
      <c r="C177" s="735" t="s">
        <v>2769</v>
      </c>
      <c r="D177" s="740"/>
      <c r="E177" s="741"/>
      <c r="F177" s="741"/>
      <c r="G177" s="741"/>
      <c r="H177" s="756">
        <v>557121184.39999998</v>
      </c>
      <c r="I177" s="756">
        <v>19441397.950000003</v>
      </c>
    </row>
    <row r="178" spans="3:9" ht="42">
      <c r="C178" s="735" t="s">
        <v>642</v>
      </c>
      <c r="D178" s="740">
        <v>2220201</v>
      </c>
      <c r="E178" s="741" t="s">
        <v>641</v>
      </c>
      <c r="F178" s="741"/>
      <c r="G178" s="741"/>
      <c r="H178" s="146">
        <v>9900000</v>
      </c>
      <c r="I178" s="742">
        <v>0</v>
      </c>
    </row>
    <row r="179" spans="3:9" s="570" customFormat="1" ht="28">
      <c r="C179" s="735"/>
      <c r="D179" s="740">
        <v>3110501</v>
      </c>
      <c r="E179" s="741" t="s">
        <v>2830</v>
      </c>
      <c r="F179" s="741"/>
      <c r="G179" s="741"/>
      <c r="H179" s="146"/>
      <c r="I179" s="742">
        <v>0</v>
      </c>
    </row>
    <row r="180" spans="3:9" ht="17">
      <c r="C180" s="735" t="s">
        <v>2769</v>
      </c>
      <c r="D180" s="755"/>
      <c r="E180" s="735"/>
      <c r="F180" s="735"/>
      <c r="G180" s="735"/>
      <c r="H180" s="756">
        <v>9900000</v>
      </c>
      <c r="I180" s="756">
        <v>0</v>
      </c>
    </row>
    <row r="181" spans="3:9" s="570" customFormat="1">
      <c r="C181" s="738" t="s">
        <v>2831</v>
      </c>
      <c r="D181" s="739"/>
      <c r="E181" s="735"/>
      <c r="F181" s="735"/>
      <c r="G181" s="735"/>
      <c r="H181" s="752"/>
      <c r="I181" s="742">
        <v>0</v>
      </c>
    </row>
    <row r="182" spans="3:9" ht="28">
      <c r="C182" s="735" t="s">
        <v>2832</v>
      </c>
      <c r="D182" s="740">
        <v>3110202</v>
      </c>
      <c r="E182" s="741" t="s">
        <v>2833</v>
      </c>
      <c r="F182" s="741"/>
      <c r="G182" s="741"/>
      <c r="H182" s="146"/>
      <c r="I182" s="742">
        <v>0</v>
      </c>
    </row>
    <row r="183" spans="3:9" ht="42">
      <c r="C183" s="735"/>
      <c r="D183" s="740">
        <v>3111011</v>
      </c>
      <c r="E183" s="741" t="s">
        <v>2834</v>
      </c>
      <c r="F183" s="741"/>
      <c r="G183" s="741"/>
      <c r="H183" s="146">
        <v>0</v>
      </c>
      <c r="I183" s="742">
        <v>0</v>
      </c>
    </row>
    <row r="184" spans="3:9" ht="56">
      <c r="C184" s="735" t="s">
        <v>643</v>
      </c>
      <c r="D184" s="740">
        <v>3111011</v>
      </c>
      <c r="E184" s="741" t="s">
        <v>644</v>
      </c>
      <c r="F184" s="741"/>
      <c r="G184" s="741"/>
      <c r="H184" s="146">
        <v>9350000</v>
      </c>
      <c r="I184" s="742">
        <v>0</v>
      </c>
    </row>
    <row r="185" spans="3:9" ht="42">
      <c r="C185" s="735"/>
      <c r="D185" s="740">
        <v>2210101</v>
      </c>
      <c r="E185" s="741" t="s">
        <v>645</v>
      </c>
      <c r="F185" s="741"/>
      <c r="G185" s="741"/>
      <c r="H185" s="146">
        <v>9350000</v>
      </c>
      <c r="I185" s="742">
        <v>0</v>
      </c>
    </row>
    <row r="186" spans="3:9" ht="28">
      <c r="C186" s="735" t="s">
        <v>2835</v>
      </c>
      <c r="D186" s="740">
        <v>3110401</v>
      </c>
      <c r="E186" s="741" t="s">
        <v>2836</v>
      </c>
      <c r="F186" s="741"/>
      <c r="G186" s="741"/>
      <c r="H186" s="146"/>
      <c r="I186" s="742">
        <v>0</v>
      </c>
    </row>
    <row r="187" spans="3:9" ht="17">
      <c r="C187" s="735" t="s">
        <v>2769</v>
      </c>
      <c r="D187" s="740"/>
      <c r="E187" s="741"/>
      <c r="F187" s="741"/>
      <c r="G187" s="741"/>
      <c r="H187" s="756">
        <v>18700000</v>
      </c>
      <c r="I187" s="756">
        <v>0</v>
      </c>
    </row>
    <row r="188" spans="3:9" ht="42">
      <c r="C188" s="735" t="s">
        <v>2837</v>
      </c>
      <c r="D188" s="735"/>
      <c r="E188" s="735"/>
      <c r="F188" s="735"/>
      <c r="G188" s="735"/>
      <c r="H188" s="146"/>
      <c r="I188" s="742">
        <v>0</v>
      </c>
    </row>
    <row r="189" spans="3:9" ht="42">
      <c r="C189" s="735" t="s">
        <v>599</v>
      </c>
      <c r="D189" s="740">
        <v>3110401</v>
      </c>
      <c r="E189" s="741" t="s">
        <v>1085</v>
      </c>
      <c r="F189" s="741"/>
      <c r="G189" s="741"/>
      <c r="H189" s="146">
        <v>5637345</v>
      </c>
      <c r="I189" s="742">
        <v>0</v>
      </c>
    </row>
    <row r="190" spans="3:9" ht="17">
      <c r="C190" s="735" t="s">
        <v>2769</v>
      </c>
      <c r="D190" s="755"/>
      <c r="E190" s="735"/>
      <c r="F190" s="735"/>
      <c r="G190" s="735"/>
      <c r="H190" s="751">
        <v>5637345</v>
      </c>
      <c r="I190" s="751">
        <v>0</v>
      </c>
    </row>
    <row r="191" spans="3:9" ht="28">
      <c r="C191" s="735"/>
      <c r="D191" s="740">
        <v>3111401</v>
      </c>
      <c r="E191" s="741" t="s">
        <v>562</v>
      </c>
      <c r="F191" s="773" t="s">
        <v>2878</v>
      </c>
      <c r="G191" s="773" t="s">
        <v>328</v>
      </c>
      <c r="H191" s="146">
        <v>107300000</v>
      </c>
      <c r="I191" s="742">
        <v>13652127.25</v>
      </c>
    </row>
    <row r="192" spans="3:9" s="744" customFormat="1">
      <c r="C192" s="745" t="s">
        <v>2769</v>
      </c>
      <c r="D192" s="754"/>
      <c r="E192" s="745"/>
      <c r="F192" s="745"/>
      <c r="G192" s="745"/>
      <c r="H192" s="749">
        <v>107300000</v>
      </c>
      <c r="I192" s="749">
        <v>13652127.25</v>
      </c>
    </row>
    <row r="193" spans="3:9" s="744" customFormat="1">
      <c r="C193" s="745" t="s">
        <v>42</v>
      </c>
      <c r="D193" s="754"/>
      <c r="E193" s="745"/>
      <c r="F193" s="745"/>
      <c r="G193" s="745"/>
      <c r="H193" s="749">
        <v>698658529.39999998</v>
      </c>
      <c r="I193" s="749">
        <v>33093525.200000003</v>
      </c>
    </row>
    <row r="194" spans="3:9">
      <c r="C194" s="738" t="s">
        <v>2838</v>
      </c>
      <c r="D194" s="738"/>
      <c r="E194" s="735"/>
      <c r="F194" s="735"/>
      <c r="G194" s="735"/>
      <c r="H194" s="569"/>
      <c r="I194" s="742">
        <v>0</v>
      </c>
    </row>
    <row r="195" spans="3:9">
      <c r="C195" s="738" t="s">
        <v>2839</v>
      </c>
      <c r="D195" s="739"/>
      <c r="E195" s="735"/>
      <c r="F195" s="735"/>
      <c r="G195" s="735"/>
      <c r="H195" s="569"/>
      <c r="I195" s="742">
        <v>0</v>
      </c>
    </row>
    <row r="196" spans="3:9">
      <c r="C196" s="735" t="s">
        <v>537</v>
      </c>
      <c r="D196" s="740">
        <v>3130101</v>
      </c>
      <c r="E196" s="741" t="s">
        <v>538</v>
      </c>
      <c r="F196" s="741"/>
      <c r="G196" s="741"/>
      <c r="H196" s="146">
        <v>5000000</v>
      </c>
      <c r="I196" s="742">
        <v>0</v>
      </c>
    </row>
    <row r="197" spans="3:9" ht="28">
      <c r="C197" s="735"/>
      <c r="D197" s="740">
        <v>3130101</v>
      </c>
      <c r="E197" s="741" t="s">
        <v>600</v>
      </c>
      <c r="F197" s="741"/>
      <c r="G197" s="741"/>
      <c r="H197" s="146">
        <v>500000</v>
      </c>
      <c r="I197" s="742">
        <v>0</v>
      </c>
    </row>
    <row r="198" spans="3:9" ht="17">
      <c r="C198" s="735" t="s">
        <v>2769</v>
      </c>
      <c r="D198" s="740"/>
      <c r="E198" s="741"/>
      <c r="F198" s="741"/>
      <c r="G198" s="741"/>
      <c r="H198" s="756">
        <v>5500000</v>
      </c>
      <c r="I198" s="756">
        <v>0</v>
      </c>
    </row>
    <row r="199" spans="3:9">
      <c r="C199" s="738" t="s">
        <v>2840</v>
      </c>
      <c r="D199" s="739"/>
      <c r="E199" s="735"/>
      <c r="F199" s="735"/>
      <c r="G199" s="735"/>
      <c r="H199" s="752"/>
      <c r="I199" s="742">
        <v>0</v>
      </c>
    </row>
    <row r="200" spans="3:9" ht="56">
      <c r="C200" s="735" t="s">
        <v>633</v>
      </c>
      <c r="D200" s="740">
        <v>2220204</v>
      </c>
      <c r="E200" s="741" t="s">
        <v>634</v>
      </c>
      <c r="F200" s="741"/>
      <c r="G200" s="741"/>
      <c r="H200" s="146">
        <v>0</v>
      </c>
      <c r="I200" s="742">
        <v>0</v>
      </c>
    </row>
    <row r="201" spans="3:9" ht="70">
      <c r="C201" s="735"/>
      <c r="D201" s="740">
        <v>3110299</v>
      </c>
      <c r="E201" s="741" t="s">
        <v>549</v>
      </c>
      <c r="F201" s="741"/>
      <c r="G201" s="741"/>
      <c r="H201" s="146">
        <v>50764500</v>
      </c>
      <c r="I201" s="742">
        <v>0</v>
      </c>
    </row>
    <row r="202" spans="3:9" ht="42">
      <c r="C202" s="735"/>
      <c r="D202" s="740">
        <v>3110399</v>
      </c>
      <c r="E202" s="741" t="s">
        <v>2841</v>
      </c>
      <c r="F202" s="741"/>
      <c r="G202" s="741"/>
      <c r="H202" s="146">
        <v>0</v>
      </c>
      <c r="I202" s="742">
        <v>0</v>
      </c>
    </row>
    <row r="203" spans="3:9" ht="84">
      <c r="C203" s="735"/>
      <c r="D203" s="740">
        <v>3110299</v>
      </c>
      <c r="E203" s="741" t="s">
        <v>2842</v>
      </c>
      <c r="F203" s="741"/>
      <c r="G203" s="741"/>
      <c r="H203" s="146">
        <v>0</v>
      </c>
      <c r="I203" s="742">
        <v>0</v>
      </c>
    </row>
    <row r="204" spans="3:9" ht="17">
      <c r="C204" s="735" t="s">
        <v>2769</v>
      </c>
      <c r="D204" s="755"/>
      <c r="E204" s="735"/>
      <c r="F204" s="735"/>
      <c r="G204" s="735"/>
      <c r="H204" s="751">
        <v>50764500</v>
      </c>
      <c r="I204" s="751">
        <v>0</v>
      </c>
    </row>
    <row r="205" spans="3:9">
      <c r="C205" s="738" t="s">
        <v>2843</v>
      </c>
      <c r="D205" s="739"/>
      <c r="E205" s="735"/>
      <c r="F205" s="735"/>
      <c r="G205" s="735"/>
      <c r="H205" s="569"/>
      <c r="I205" s="742">
        <v>0</v>
      </c>
    </row>
    <row r="206" spans="3:9" ht="42">
      <c r="C206" s="735" t="s">
        <v>2844</v>
      </c>
      <c r="D206" s="740">
        <v>3110599</v>
      </c>
      <c r="E206" s="741" t="s">
        <v>2845</v>
      </c>
      <c r="F206" s="741"/>
      <c r="G206" s="741"/>
      <c r="H206" s="146"/>
      <c r="I206" s="742">
        <v>0</v>
      </c>
    </row>
    <row r="207" spans="3:9" ht="28">
      <c r="C207" s="735"/>
      <c r="D207" s="740">
        <v>3110599</v>
      </c>
      <c r="E207" s="741" t="s">
        <v>1086</v>
      </c>
      <c r="F207" s="741"/>
      <c r="G207" s="741"/>
      <c r="H207" s="146">
        <v>25888662</v>
      </c>
      <c r="I207" s="742">
        <v>0</v>
      </c>
    </row>
    <row r="208" spans="3:9" ht="42">
      <c r="C208" s="735"/>
      <c r="D208" s="740">
        <v>3110599</v>
      </c>
      <c r="E208" s="741" t="s">
        <v>2846</v>
      </c>
      <c r="F208" s="741"/>
      <c r="G208" s="741"/>
      <c r="H208" s="146"/>
      <c r="I208" s="742">
        <v>0</v>
      </c>
    </row>
    <row r="209" spans="3:9" ht="84">
      <c r="C209" s="735"/>
      <c r="D209" s="740">
        <v>3111111</v>
      </c>
      <c r="E209" s="741" t="s">
        <v>2847</v>
      </c>
      <c r="F209" s="741"/>
      <c r="G209" s="741"/>
      <c r="H209" s="146"/>
      <c r="I209" s="742">
        <v>0</v>
      </c>
    </row>
    <row r="210" spans="3:9" s="570" customFormat="1" ht="28">
      <c r="C210" s="765"/>
      <c r="D210" s="740">
        <v>2211311</v>
      </c>
      <c r="E210" s="741" t="s">
        <v>564</v>
      </c>
      <c r="F210" s="741"/>
      <c r="G210" s="741"/>
      <c r="H210" s="146">
        <v>22912227</v>
      </c>
      <c r="I210" s="742">
        <v>0</v>
      </c>
    </row>
    <row r="211" spans="3:9" s="570" customFormat="1">
      <c r="C211" s="735"/>
      <c r="D211" s="740">
        <v>3111111</v>
      </c>
      <c r="E211" s="741" t="s">
        <v>2848</v>
      </c>
      <c r="F211" s="741"/>
      <c r="G211" s="741"/>
      <c r="H211" s="146"/>
      <c r="I211" s="742">
        <v>0</v>
      </c>
    </row>
    <row r="212" spans="3:9" ht="28">
      <c r="C212" s="735"/>
      <c r="D212" s="740">
        <v>3110502</v>
      </c>
      <c r="E212" s="741" t="s">
        <v>2849</v>
      </c>
      <c r="F212" s="741"/>
      <c r="G212" s="741"/>
      <c r="H212" s="146">
        <v>0</v>
      </c>
      <c r="I212" s="742">
        <v>0</v>
      </c>
    </row>
    <row r="213" spans="3:9" ht="42">
      <c r="C213" s="735"/>
      <c r="D213" s="740">
        <v>3110502</v>
      </c>
      <c r="E213" s="741" t="s">
        <v>2850</v>
      </c>
      <c r="F213" s="741"/>
      <c r="G213" s="741"/>
      <c r="H213" s="146"/>
      <c r="I213" s="742">
        <v>0</v>
      </c>
    </row>
    <row r="214" spans="3:9" ht="28">
      <c r="C214" s="735"/>
      <c r="D214" s="740">
        <v>3110504</v>
      </c>
      <c r="E214" s="741" t="s">
        <v>2851</v>
      </c>
      <c r="F214" s="741"/>
      <c r="G214" s="741"/>
      <c r="H214" s="146">
        <v>0</v>
      </c>
      <c r="I214" s="742">
        <v>0</v>
      </c>
    </row>
    <row r="215" spans="3:9" ht="28">
      <c r="C215" s="735"/>
      <c r="D215" s="740">
        <v>2211329</v>
      </c>
      <c r="E215" s="741" t="s">
        <v>1087</v>
      </c>
      <c r="F215" s="741"/>
      <c r="G215" s="741"/>
      <c r="H215" s="146">
        <v>1000000</v>
      </c>
      <c r="I215" s="742">
        <v>0</v>
      </c>
    </row>
    <row r="216" spans="3:9" ht="28">
      <c r="C216" s="735"/>
      <c r="D216" s="740">
        <v>2210101</v>
      </c>
      <c r="E216" s="741" t="s">
        <v>2852</v>
      </c>
      <c r="F216" s="741"/>
      <c r="G216" s="741"/>
      <c r="H216" s="146"/>
      <c r="I216" s="742">
        <v>0</v>
      </c>
    </row>
    <row r="217" spans="3:9" ht="17">
      <c r="C217" s="735"/>
      <c r="D217" s="755" t="s">
        <v>2769</v>
      </c>
      <c r="E217" s="741"/>
      <c r="F217" s="741"/>
      <c r="G217" s="741"/>
      <c r="H217" s="756">
        <v>49800889</v>
      </c>
      <c r="I217" s="756">
        <v>0</v>
      </c>
    </row>
    <row r="218" spans="3:9" ht="28">
      <c r="C218" s="735" t="s">
        <v>1088</v>
      </c>
      <c r="D218" s="740">
        <v>2640599</v>
      </c>
      <c r="E218" s="741" t="s">
        <v>582</v>
      </c>
      <c r="F218" s="741"/>
      <c r="G218" s="741"/>
      <c r="H218" s="146">
        <v>30000000</v>
      </c>
      <c r="I218" s="742">
        <v>0</v>
      </c>
    </row>
    <row r="219" spans="3:9" ht="28">
      <c r="C219" s="735" t="s">
        <v>1089</v>
      </c>
      <c r="D219" s="740">
        <v>2640599</v>
      </c>
      <c r="E219" s="741" t="s">
        <v>582</v>
      </c>
      <c r="F219" s="741"/>
      <c r="G219" s="741"/>
      <c r="H219" s="146">
        <v>42088327</v>
      </c>
      <c r="I219" s="742">
        <v>0</v>
      </c>
    </row>
    <row r="220" spans="3:9">
      <c r="C220" s="735"/>
      <c r="D220" s="740">
        <v>3111111</v>
      </c>
      <c r="E220" s="741" t="s">
        <v>2853</v>
      </c>
      <c r="F220" s="741"/>
      <c r="G220" s="741"/>
      <c r="H220" s="146">
        <v>0</v>
      </c>
      <c r="I220" s="742">
        <v>0</v>
      </c>
    </row>
    <row r="221" spans="3:9" ht="28">
      <c r="C221" s="735"/>
      <c r="D221" s="740">
        <v>3110502</v>
      </c>
      <c r="E221" s="741" t="s">
        <v>2854</v>
      </c>
      <c r="F221" s="741"/>
      <c r="G221" s="741"/>
      <c r="H221" s="146">
        <v>0</v>
      </c>
      <c r="I221" s="742">
        <v>0</v>
      </c>
    </row>
    <row r="222" spans="3:9" ht="17">
      <c r="C222" s="735" t="s">
        <v>2769</v>
      </c>
      <c r="D222" s="755"/>
      <c r="E222" s="735"/>
      <c r="F222" s="735"/>
      <c r="G222" s="735"/>
      <c r="H222" s="756">
        <v>72088327</v>
      </c>
      <c r="I222" s="756">
        <v>0</v>
      </c>
    </row>
    <row r="223" spans="3:9" ht="28">
      <c r="C223" s="735"/>
      <c r="D223" s="740">
        <v>3111401</v>
      </c>
      <c r="E223" s="741" t="s">
        <v>562</v>
      </c>
      <c r="F223" s="741"/>
      <c r="G223" s="741"/>
      <c r="H223" s="146">
        <v>9050000</v>
      </c>
      <c r="I223" s="742">
        <v>0</v>
      </c>
    </row>
    <row r="224" spans="3:9">
      <c r="C224" s="735" t="s">
        <v>2769</v>
      </c>
      <c r="D224" s="740"/>
      <c r="E224" s="741"/>
      <c r="F224" s="741"/>
      <c r="G224" s="741"/>
      <c r="H224" s="143">
        <v>9050000</v>
      </c>
      <c r="I224" s="742">
        <v>0</v>
      </c>
    </row>
    <row r="225" spans="3:9" ht="17">
      <c r="C225" s="735" t="s">
        <v>42</v>
      </c>
      <c r="D225" s="740"/>
      <c r="E225" s="741"/>
      <c r="F225" s="741"/>
      <c r="G225" s="741"/>
      <c r="H225" s="756">
        <v>187203716</v>
      </c>
      <c r="I225" s="756">
        <v>0</v>
      </c>
    </row>
    <row r="226" spans="3:9">
      <c r="C226" s="738" t="s">
        <v>2855</v>
      </c>
      <c r="D226" s="738"/>
      <c r="E226" s="738"/>
      <c r="F226" s="738"/>
      <c r="G226" s="738"/>
      <c r="H226" s="738"/>
      <c r="I226" s="742">
        <v>0</v>
      </c>
    </row>
    <row r="227" spans="3:9" ht="70">
      <c r="C227" s="735" t="s">
        <v>646</v>
      </c>
      <c r="D227" s="740">
        <v>2220206</v>
      </c>
      <c r="E227" s="741" t="s">
        <v>1090</v>
      </c>
      <c r="F227" s="741"/>
      <c r="G227" s="741"/>
      <c r="H227" s="146">
        <v>25800000</v>
      </c>
      <c r="I227" s="742">
        <v>0</v>
      </c>
    </row>
    <row r="228" spans="3:9">
      <c r="C228" s="735"/>
      <c r="D228" s="740">
        <v>2640302</v>
      </c>
      <c r="E228" s="741" t="s">
        <v>579</v>
      </c>
      <c r="F228" s="741"/>
      <c r="G228" s="741"/>
      <c r="H228" s="146"/>
      <c r="I228" s="742">
        <v>0</v>
      </c>
    </row>
    <row r="229" spans="3:9" ht="70">
      <c r="C229" s="735"/>
      <c r="D229" s="740">
        <v>2220206</v>
      </c>
      <c r="E229" s="741" t="s">
        <v>647</v>
      </c>
      <c r="F229" s="773" t="s">
        <v>635</v>
      </c>
      <c r="G229" s="773" t="s">
        <v>325</v>
      </c>
      <c r="H229" s="146">
        <v>31500000</v>
      </c>
      <c r="I229" s="742">
        <v>2908965.5</v>
      </c>
    </row>
    <row r="230" spans="3:9" ht="28">
      <c r="C230" s="735"/>
      <c r="D230" s="740">
        <v>2220206</v>
      </c>
      <c r="E230" s="741" t="s">
        <v>2856</v>
      </c>
      <c r="F230" s="741"/>
      <c r="G230" s="741"/>
      <c r="H230" s="146"/>
      <c r="I230" s="742">
        <v>0</v>
      </c>
    </row>
    <row r="231" spans="3:9" ht="28">
      <c r="C231" s="735"/>
      <c r="D231" s="740">
        <v>2220206</v>
      </c>
      <c r="E231" s="741" t="s">
        <v>1091</v>
      </c>
      <c r="F231" s="741"/>
      <c r="G231" s="741"/>
      <c r="H231" s="146">
        <v>2000000</v>
      </c>
      <c r="I231" s="742">
        <v>0</v>
      </c>
    </row>
    <row r="232" spans="3:9">
      <c r="C232" s="735"/>
      <c r="D232" s="740">
        <v>2220206</v>
      </c>
      <c r="E232" s="741" t="s">
        <v>1092</v>
      </c>
      <c r="F232" s="741"/>
      <c r="G232" s="741"/>
      <c r="H232" s="146">
        <v>4000000</v>
      </c>
      <c r="I232" s="742">
        <v>0</v>
      </c>
    </row>
    <row r="233" spans="3:9" ht="42">
      <c r="C233" s="735"/>
      <c r="D233" s="740">
        <v>2220206</v>
      </c>
      <c r="E233" s="741" t="s">
        <v>1093</v>
      </c>
      <c r="F233" s="741"/>
      <c r="G233" s="741"/>
      <c r="H233" s="146">
        <v>12052103</v>
      </c>
      <c r="I233" s="742">
        <v>0</v>
      </c>
    </row>
    <row r="234" spans="3:9" ht="56">
      <c r="C234" s="735"/>
      <c r="D234" s="740">
        <v>2220206</v>
      </c>
      <c r="E234" s="741" t="s">
        <v>2857</v>
      </c>
      <c r="F234" s="741"/>
      <c r="G234" s="741"/>
      <c r="H234" s="146">
        <v>0</v>
      </c>
      <c r="I234" s="742">
        <v>0</v>
      </c>
    </row>
    <row r="235" spans="3:9" ht="84">
      <c r="C235" s="735"/>
      <c r="D235" s="740">
        <v>2220206</v>
      </c>
      <c r="E235" s="741" t="s">
        <v>2858</v>
      </c>
      <c r="F235" s="741"/>
      <c r="G235" s="741"/>
      <c r="H235" s="146">
        <v>0</v>
      </c>
      <c r="I235" s="742">
        <v>0</v>
      </c>
    </row>
    <row r="236" spans="3:9" ht="28">
      <c r="C236" s="735"/>
      <c r="D236" s="740">
        <v>2220206</v>
      </c>
      <c r="E236" s="741" t="s">
        <v>2859</v>
      </c>
      <c r="F236" s="741"/>
      <c r="G236" s="741"/>
      <c r="H236" s="146"/>
      <c r="I236" s="742">
        <v>0</v>
      </c>
    </row>
    <row r="237" spans="3:9" ht="42">
      <c r="C237" s="743"/>
      <c r="D237" s="740">
        <v>2220206</v>
      </c>
      <c r="E237" s="741" t="s">
        <v>2860</v>
      </c>
      <c r="F237" s="741"/>
      <c r="G237" s="741"/>
      <c r="H237" s="146"/>
      <c r="I237" s="742">
        <v>0</v>
      </c>
    </row>
    <row r="238" spans="3:9" ht="56">
      <c r="C238" s="743"/>
      <c r="D238" s="740">
        <v>3111111</v>
      </c>
      <c r="E238" s="741" t="s">
        <v>614</v>
      </c>
      <c r="F238" s="741"/>
      <c r="G238" s="741"/>
      <c r="H238" s="146">
        <v>4500000</v>
      </c>
      <c r="I238" s="742">
        <v>0</v>
      </c>
    </row>
    <row r="239" spans="3:9" ht="17">
      <c r="C239" s="735" t="s">
        <v>2769</v>
      </c>
      <c r="D239" s="755"/>
      <c r="E239" s="735"/>
      <c r="F239" s="735"/>
      <c r="G239" s="735"/>
      <c r="H239" s="756">
        <v>79852103</v>
      </c>
      <c r="I239" s="756">
        <v>2908965.5</v>
      </c>
    </row>
    <row r="240" spans="3:9">
      <c r="C240" s="738" t="s">
        <v>2861</v>
      </c>
      <c r="D240" s="739"/>
      <c r="E240" s="735"/>
      <c r="F240" s="735"/>
      <c r="G240" s="735"/>
      <c r="H240" s="569"/>
      <c r="I240" s="742">
        <v>0</v>
      </c>
    </row>
    <row r="241" spans="3:9" ht="56">
      <c r="C241" s="735" t="s">
        <v>648</v>
      </c>
      <c r="D241" s="740">
        <v>3110502</v>
      </c>
      <c r="E241" s="741" t="s">
        <v>649</v>
      </c>
      <c r="F241" s="741"/>
      <c r="G241" s="741"/>
      <c r="H241" s="569"/>
      <c r="I241" s="742">
        <v>0</v>
      </c>
    </row>
    <row r="242" spans="3:9" ht="56">
      <c r="C242" s="735"/>
      <c r="D242" s="740">
        <v>3110502</v>
      </c>
      <c r="E242" s="741" t="s">
        <v>1094</v>
      </c>
      <c r="F242" s="741"/>
      <c r="G242" s="741"/>
      <c r="H242" s="146">
        <v>5250000</v>
      </c>
      <c r="I242" s="742">
        <v>0</v>
      </c>
    </row>
    <row r="243" spans="3:9" s="570" customFormat="1" ht="42">
      <c r="C243" s="735"/>
      <c r="D243" s="740">
        <v>3110502</v>
      </c>
      <c r="E243" s="741" t="s">
        <v>1095</v>
      </c>
      <c r="F243" s="741"/>
      <c r="G243" s="741"/>
      <c r="H243" s="146">
        <v>3000000</v>
      </c>
      <c r="I243" s="742">
        <v>0</v>
      </c>
    </row>
    <row r="244" spans="3:9" ht="42">
      <c r="C244" s="735"/>
      <c r="D244" s="740">
        <v>2211329</v>
      </c>
      <c r="E244" s="741" t="s">
        <v>601</v>
      </c>
      <c r="F244" s="741"/>
      <c r="G244" s="741"/>
      <c r="H244" s="146">
        <v>4000000</v>
      </c>
      <c r="I244" s="742">
        <v>0</v>
      </c>
    </row>
    <row r="245" spans="3:9" ht="56">
      <c r="C245" s="750" t="s">
        <v>2862</v>
      </c>
      <c r="D245" s="740">
        <v>2640599</v>
      </c>
      <c r="E245" s="766" t="s">
        <v>2863</v>
      </c>
      <c r="F245" s="766"/>
      <c r="G245" s="766"/>
      <c r="H245" s="146"/>
      <c r="I245" s="742">
        <v>0</v>
      </c>
    </row>
    <row r="246" spans="3:9" ht="42">
      <c r="C246" s="750"/>
      <c r="D246" s="740">
        <v>2640599</v>
      </c>
      <c r="E246" s="766" t="s">
        <v>1096</v>
      </c>
      <c r="F246" s="774" t="s">
        <v>2879</v>
      </c>
      <c r="G246" s="775" t="s">
        <v>323</v>
      </c>
      <c r="H246" s="146">
        <v>55000000</v>
      </c>
      <c r="I246" s="742">
        <v>14551951.449999999</v>
      </c>
    </row>
    <row r="247" spans="3:9" ht="17">
      <c r="C247" s="735" t="s">
        <v>2769</v>
      </c>
      <c r="D247" s="755"/>
      <c r="E247" s="735"/>
      <c r="F247" s="735"/>
      <c r="G247" s="735"/>
      <c r="H247" s="756">
        <v>67250000</v>
      </c>
      <c r="I247" s="756">
        <v>14551951.449999999</v>
      </c>
    </row>
    <row r="248" spans="3:9">
      <c r="C248" s="738" t="s">
        <v>2864</v>
      </c>
      <c r="D248" s="739"/>
      <c r="E248" s="735"/>
      <c r="F248" s="735"/>
      <c r="G248" s="735"/>
      <c r="H248" s="146"/>
      <c r="I248" s="742">
        <v>0</v>
      </c>
    </row>
    <row r="249" spans="3:9" s="767" customFormat="1" ht="42">
      <c r="C249" s="735" t="s">
        <v>650</v>
      </c>
      <c r="D249" s="740">
        <v>3110504</v>
      </c>
      <c r="E249" s="741" t="s">
        <v>1097</v>
      </c>
      <c r="F249" s="773" t="s">
        <v>635</v>
      </c>
      <c r="G249" s="773" t="s">
        <v>325</v>
      </c>
      <c r="H249" s="146">
        <v>11000000</v>
      </c>
      <c r="I249" s="742">
        <v>3691720</v>
      </c>
    </row>
    <row r="250" spans="3:9" s="767" customFormat="1" ht="17">
      <c r="C250" s="735" t="s">
        <v>2769</v>
      </c>
      <c r="D250" s="740"/>
      <c r="E250" s="741"/>
      <c r="F250" s="741"/>
      <c r="G250" s="741"/>
      <c r="H250" s="756">
        <v>11000000</v>
      </c>
      <c r="I250" s="756">
        <v>3691720</v>
      </c>
    </row>
    <row r="251" spans="3:9" s="767" customFormat="1">
      <c r="C251" s="738" t="s">
        <v>2865</v>
      </c>
      <c r="D251" s="739"/>
      <c r="E251" s="735"/>
      <c r="F251" s="735"/>
      <c r="G251" s="735"/>
      <c r="H251" s="752"/>
      <c r="I251" s="742">
        <v>0</v>
      </c>
    </row>
    <row r="252" spans="3:9" s="767" customFormat="1" ht="42">
      <c r="C252" s="735" t="s">
        <v>651</v>
      </c>
      <c r="D252" s="740">
        <v>3111304</v>
      </c>
      <c r="E252" s="741" t="s">
        <v>1098</v>
      </c>
      <c r="F252" s="741"/>
      <c r="G252" s="741"/>
      <c r="H252" s="146">
        <v>5187603</v>
      </c>
      <c r="I252" s="742">
        <v>0</v>
      </c>
    </row>
    <row r="253" spans="3:9" s="767" customFormat="1" ht="56">
      <c r="C253" s="735"/>
      <c r="D253" s="740">
        <v>3111305</v>
      </c>
      <c r="E253" s="741" t="s">
        <v>2866</v>
      </c>
      <c r="F253" s="741"/>
      <c r="G253" s="741"/>
      <c r="H253" s="146">
        <v>0</v>
      </c>
      <c r="I253" s="742">
        <v>0</v>
      </c>
    </row>
    <row r="254" spans="3:9" s="767" customFormat="1" ht="28">
      <c r="C254" s="735"/>
      <c r="D254" s="740">
        <v>3111305</v>
      </c>
      <c r="E254" s="741" t="s">
        <v>2867</v>
      </c>
      <c r="F254" s="741"/>
      <c r="G254" s="741"/>
      <c r="H254" s="146">
        <v>0</v>
      </c>
      <c r="I254" s="742">
        <v>0</v>
      </c>
    </row>
    <row r="255" spans="3:9" s="767" customFormat="1">
      <c r="C255" s="735"/>
      <c r="D255" s="740">
        <v>3111305</v>
      </c>
      <c r="E255" s="741" t="s">
        <v>2868</v>
      </c>
      <c r="F255" s="741"/>
      <c r="G255" s="741"/>
      <c r="H255" s="146">
        <v>0</v>
      </c>
      <c r="I255" s="742">
        <v>0</v>
      </c>
    </row>
    <row r="256" spans="3:9" s="767" customFormat="1" ht="17">
      <c r="C256" s="735" t="s">
        <v>2769</v>
      </c>
      <c r="D256" s="755"/>
      <c r="E256" s="735"/>
      <c r="F256" s="735"/>
      <c r="G256" s="735"/>
      <c r="H256" s="751">
        <v>5187603</v>
      </c>
      <c r="I256" s="751">
        <v>0</v>
      </c>
    </row>
    <row r="257" spans="3:9" s="767" customFormat="1" ht="28">
      <c r="C257" s="735"/>
      <c r="D257" s="740">
        <v>311401</v>
      </c>
      <c r="E257" s="741" t="s">
        <v>562</v>
      </c>
      <c r="F257" s="773" t="s">
        <v>2878</v>
      </c>
      <c r="G257" s="773" t="s">
        <v>328</v>
      </c>
      <c r="H257" s="146">
        <v>70200000</v>
      </c>
      <c r="I257" s="742">
        <v>24114494.899999999</v>
      </c>
    </row>
    <row r="258" spans="3:9" ht="17">
      <c r="C258" s="735" t="s">
        <v>2769</v>
      </c>
      <c r="D258" s="740"/>
      <c r="E258" s="741"/>
      <c r="F258" s="741"/>
      <c r="G258" s="741"/>
      <c r="H258" s="756">
        <v>70200000</v>
      </c>
      <c r="I258" s="742">
        <v>24114494.899999999</v>
      </c>
    </row>
    <row r="259" spans="3:9" ht="17">
      <c r="C259" s="735" t="s">
        <v>42</v>
      </c>
      <c r="D259" s="755"/>
      <c r="E259" s="735"/>
      <c r="F259" s="735"/>
      <c r="G259" s="735"/>
      <c r="H259" s="756">
        <v>233489706</v>
      </c>
      <c r="I259" s="742">
        <v>45267131.850000001</v>
      </c>
    </row>
    <row r="260" spans="3:9">
      <c r="C260" s="738" t="s">
        <v>2869</v>
      </c>
      <c r="D260" s="738"/>
      <c r="E260" s="735"/>
      <c r="F260" s="735"/>
      <c r="G260" s="735"/>
      <c r="H260" s="569"/>
      <c r="I260" s="742">
        <v>0</v>
      </c>
    </row>
    <row r="261" spans="3:9">
      <c r="C261" s="738" t="s">
        <v>2870</v>
      </c>
      <c r="D261" s="739"/>
      <c r="E261" s="735"/>
      <c r="F261" s="735"/>
      <c r="G261" s="735"/>
      <c r="H261" s="569"/>
      <c r="I261" s="742">
        <v>0</v>
      </c>
    </row>
    <row r="262" spans="3:9" ht="98">
      <c r="C262" s="743" t="s">
        <v>550</v>
      </c>
      <c r="D262" s="740">
        <v>3110299</v>
      </c>
      <c r="E262" s="768" t="s">
        <v>1099</v>
      </c>
      <c r="F262" s="773" t="s">
        <v>2882</v>
      </c>
      <c r="G262" s="773" t="s">
        <v>325</v>
      </c>
      <c r="H262" s="146">
        <v>99488069</v>
      </c>
      <c r="I262" s="742">
        <v>1815011.45</v>
      </c>
    </row>
    <row r="263" spans="3:9" ht="42">
      <c r="C263" s="735"/>
      <c r="D263" s="740">
        <v>3110299</v>
      </c>
      <c r="E263" s="741" t="s">
        <v>1100</v>
      </c>
      <c r="F263" s="773" t="s">
        <v>2882</v>
      </c>
      <c r="G263" s="773" t="s">
        <v>325</v>
      </c>
      <c r="H263" s="146">
        <v>30000000</v>
      </c>
      <c r="I263" s="742">
        <v>23847776.399999999</v>
      </c>
    </row>
    <row r="264" spans="3:9">
      <c r="C264" s="735"/>
      <c r="D264" s="740">
        <v>2640302</v>
      </c>
      <c r="E264" s="741" t="s">
        <v>579</v>
      </c>
      <c r="F264" s="741"/>
      <c r="G264" s="741"/>
      <c r="H264" s="146"/>
      <c r="I264" s="742">
        <v>0</v>
      </c>
    </row>
    <row r="265" spans="3:9" s="570" customFormat="1" ht="84">
      <c r="C265" s="735" t="s">
        <v>624</v>
      </c>
      <c r="D265" s="740">
        <v>3111101</v>
      </c>
      <c r="E265" s="741" t="s">
        <v>1101</v>
      </c>
      <c r="F265" s="741"/>
      <c r="G265" s="741"/>
      <c r="H265" s="146">
        <v>61500000</v>
      </c>
      <c r="I265" s="742">
        <v>0</v>
      </c>
    </row>
    <row r="266" spans="3:9" ht="56">
      <c r="C266" s="302"/>
      <c r="D266" s="740">
        <v>3111101</v>
      </c>
      <c r="E266" s="741" t="s">
        <v>1102</v>
      </c>
      <c r="F266" s="741"/>
      <c r="G266" s="741"/>
      <c r="H266" s="146">
        <v>10000000</v>
      </c>
      <c r="I266" s="742">
        <v>0</v>
      </c>
    </row>
    <row r="267" spans="3:9" ht="56">
      <c r="C267" s="302"/>
      <c r="D267" s="740">
        <v>3111101</v>
      </c>
      <c r="E267" s="741" t="s">
        <v>625</v>
      </c>
      <c r="F267" s="741"/>
      <c r="G267" s="741"/>
      <c r="H267" s="146">
        <v>30000000</v>
      </c>
      <c r="I267" s="742">
        <v>0</v>
      </c>
    </row>
    <row r="268" spans="3:9" ht="42">
      <c r="C268" s="302"/>
      <c r="D268" s="740">
        <v>3111101</v>
      </c>
      <c r="E268" s="741" t="s">
        <v>1103</v>
      </c>
      <c r="F268" s="741"/>
      <c r="G268" s="741"/>
      <c r="H268" s="146"/>
      <c r="I268" s="742">
        <v>0</v>
      </c>
    </row>
    <row r="269" spans="3:9" s="570" customFormat="1" ht="56">
      <c r="C269" s="302" t="s">
        <v>1104</v>
      </c>
      <c r="D269" s="740">
        <v>3111101</v>
      </c>
      <c r="E269" s="741" t="s">
        <v>1105</v>
      </c>
      <c r="F269" s="741"/>
      <c r="G269" s="741"/>
      <c r="H269" s="146">
        <v>5000000</v>
      </c>
      <c r="I269" s="742">
        <v>0</v>
      </c>
    </row>
    <row r="270" spans="3:9" s="744" customFormat="1">
      <c r="C270" s="759" t="s">
        <v>2769</v>
      </c>
      <c r="D270" s="769"/>
      <c r="E270" s="745"/>
      <c r="F270" s="745"/>
      <c r="G270" s="745"/>
      <c r="H270" s="749">
        <v>235988069</v>
      </c>
      <c r="I270" s="749">
        <v>25662787.849999998</v>
      </c>
    </row>
    <row r="271" spans="3:9">
      <c r="C271" s="738" t="s">
        <v>2871</v>
      </c>
      <c r="D271" s="739"/>
      <c r="E271" s="735"/>
      <c r="F271" s="735"/>
      <c r="G271" s="735"/>
      <c r="H271" s="569"/>
      <c r="I271" s="742">
        <v>0</v>
      </c>
    </row>
    <row r="272" spans="3:9" ht="84">
      <c r="C272" s="743" t="s">
        <v>550</v>
      </c>
      <c r="D272" s="740">
        <v>3110299</v>
      </c>
      <c r="E272" s="741" t="s">
        <v>1106</v>
      </c>
      <c r="F272" s="741"/>
      <c r="G272" s="741"/>
      <c r="H272" s="146">
        <v>62500000</v>
      </c>
      <c r="I272" s="742">
        <v>0</v>
      </c>
    </row>
    <row r="273" spans="3:9" ht="56">
      <c r="C273" s="735" t="s">
        <v>626</v>
      </c>
      <c r="D273" s="740">
        <v>3111101</v>
      </c>
      <c r="E273" s="741" t="s">
        <v>1107</v>
      </c>
      <c r="F273" s="741"/>
      <c r="G273" s="741"/>
      <c r="H273" s="146">
        <v>10000000</v>
      </c>
      <c r="I273" s="742">
        <v>0</v>
      </c>
    </row>
    <row r="274" spans="3:9" ht="28">
      <c r="C274" s="302" t="s">
        <v>1108</v>
      </c>
      <c r="D274" s="740">
        <v>2211328</v>
      </c>
      <c r="E274" s="312" t="s">
        <v>602</v>
      </c>
      <c r="F274" s="312"/>
      <c r="G274" s="312"/>
      <c r="H274" s="146">
        <v>3000000</v>
      </c>
      <c r="I274" s="742">
        <v>0</v>
      </c>
    </row>
    <row r="275" spans="3:9" ht="28">
      <c r="C275" s="735" t="s">
        <v>1109</v>
      </c>
      <c r="D275" s="740">
        <v>2210504</v>
      </c>
      <c r="E275" s="312" t="s">
        <v>603</v>
      </c>
      <c r="F275" s="312"/>
      <c r="G275" s="312"/>
      <c r="H275" s="146">
        <v>4000000</v>
      </c>
      <c r="I275" s="742">
        <v>0</v>
      </c>
    </row>
    <row r="276" spans="3:9" s="570" customFormat="1" ht="56">
      <c r="C276" s="735" t="s">
        <v>1110</v>
      </c>
      <c r="D276" s="740">
        <v>3111101</v>
      </c>
      <c r="E276" s="312" t="s">
        <v>1111</v>
      </c>
      <c r="F276" s="312"/>
      <c r="G276" s="312"/>
      <c r="H276" s="146">
        <v>1000000</v>
      </c>
      <c r="I276" s="742">
        <v>0</v>
      </c>
    </row>
    <row r="277" spans="3:9" ht="42">
      <c r="C277" s="735" t="s">
        <v>2872</v>
      </c>
      <c r="D277" s="740">
        <v>3111101</v>
      </c>
      <c r="E277" s="741" t="s">
        <v>2873</v>
      </c>
      <c r="F277" s="741"/>
      <c r="G277" s="741"/>
      <c r="H277" s="146"/>
      <c r="I277" s="742">
        <v>0</v>
      </c>
    </row>
    <row r="278" spans="3:9" s="570" customFormat="1" ht="56">
      <c r="C278" s="312"/>
      <c r="D278" s="740">
        <v>2640599</v>
      </c>
      <c r="E278" s="741" t="s">
        <v>2874</v>
      </c>
      <c r="F278" s="741"/>
      <c r="G278" s="741"/>
      <c r="H278" s="146">
        <v>0</v>
      </c>
      <c r="I278" s="742">
        <v>0</v>
      </c>
    </row>
    <row r="279" spans="3:9">
      <c r="C279" s="312"/>
      <c r="D279" s="740">
        <v>2210504</v>
      </c>
      <c r="E279" s="312" t="s">
        <v>606</v>
      </c>
      <c r="F279" s="312"/>
      <c r="G279" s="312"/>
      <c r="H279" s="571">
        <v>5000000</v>
      </c>
      <c r="I279" s="742">
        <v>0</v>
      </c>
    </row>
    <row r="280" spans="3:9" ht="28">
      <c r="C280" s="312"/>
      <c r="D280" s="740">
        <v>2210504</v>
      </c>
      <c r="E280" s="312" t="s">
        <v>1112</v>
      </c>
      <c r="F280" s="312"/>
      <c r="G280" s="312"/>
      <c r="H280" s="571">
        <v>2000000</v>
      </c>
      <c r="I280" s="742">
        <v>0</v>
      </c>
    </row>
    <row r="281" spans="3:9" ht="28">
      <c r="C281" s="312"/>
      <c r="D281" s="740">
        <v>2210504</v>
      </c>
      <c r="E281" s="312" t="s">
        <v>1113</v>
      </c>
      <c r="F281" s="312"/>
      <c r="G281" s="312"/>
      <c r="H281" s="571">
        <v>1500000</v>
      </c>
      <c r="I281" s="742">
        <v>0</v>
      </c>
    </row>
    <row r="282" spans="3:9">
      <c r="C282" s="312"/>
      <c r="D282" s="740">
        <v>2210504</v>
      </c>
      <c r="E282" s="312" t="s">
        <v>604</v>
      </c>
      <c r="F282" s="312"/>
      <c r="G282" s="312"/>
      <c r="H282" s="571">
        <v>24000000</v>
      </c>
      <c r="I282" s="742">
        <v>0</v>
      </c>
    </row>
    <row r="283" spans="3:9">
      <c r="C283" s="312"/>
      <c r="D283" s="740">
        <v>2210504</v>
      </c>
      <c r="E283" s="312" t="s">
        <v>605</v>
      </c>
      <c r="F283" s="312"/>
      <c r="G283" s="312"/>
      <c r="H283" s="571">
        <v>3500000</v>
      </c>
      <c r="I283" s="742">
        <v>0</v>
      </c>
    </row>
    <row r="284" spans="3:9">
      <c r="C284" s="312"/>
      <c r="D284" s="753">
        <v>2210504</v>
      </c>
      <c r="E284" s="312" t="s">
        <v>1114</v>
      </c>
      <c r="F284" s="312"/>
      <c r="G284" s="312"/>
      <c r="H284" s="571">
        <v>2000000</v>
      </c>
      <c r="I284" s="742">
        <v>0</v>
      </c>
    </row>
    <row r="285" spans="3:9" ht="28">
      <c r="C285" s="770"/>
      <c r="D285" s="753">
        <v>2210504</v>
      </c>
      <c r="E285" s="312" t="s">
        <v>1115</v>
      </c>
      <c r="F285" s="312"/>
      <c r="G285" s="312"/>
      <c r="H285" s="571">
        <v>3000000</v>
      </c>
      <c r="I285" s="742">
        <v>0</v>
      </c>
    </row>
    <row r="286" spans="3:9">
      <c r="C286" s="770"/>
      <c r="D286" s="753">
        <v>2640599</v>
      </c>
      <c r="E286" s="312" t="s">
        <v>583</v>
      </c>
      <c r="F286" s="312"/>
      <c r="G286" s="312"/>
      <c r="H286" s="571"/>
      <c r="I286" s="742">
        <v>0</v>
      </c>
    </row>
    <row r="287" spans="3:9" ht="42">
      <c r="C287" s="770"/>
      <c r="D287" s="753">
        <v>2640599</v>
      </c>
      <c r="E287" s="312" t="s">
        <v>1116</v>
      </c>
      <c r="F287" s="776" t="s">
        <v>188</v>
      </c>
      <c r="G287" s="777" t="s">
        <v>323</v>
      </c>
      <c r="H287" s="571">
        <v>8500000</v>
      </c>
      <c r="I287" s="742">
        <v>600000</v>
      </c>
    </row>
    <row r="288" spans="3:9">
      <c r="C288" s="737"/>
      <c r="D288" s="753">
        <v>2640599</v>
      </c>
      <c r="E288" s="312" t="s">
        <v>1117</v>
      </c>
      <c r="F288" s="312"/>
      <c r="G288" s="312"/>
      <c r="H288" s="571">
        <v>20000000</v>
      </c>
      <c r="I288" s="742">
        <v>0</v>
      </c>
    </row>
    <row r="289" spans="3:9" s="746" customFormat="1">
      <c r="C289" s="745" t="s">
        <v>2769</v>
      </c>
      <c r="D289" s="771"/>
      <c r="E289" s="745"/>
      <c r="F289" s="745"/>
      <c r="G289" s="745"/>
      <c r="H289" s="568">
        <v>150000000</v>
      </c>
      <c r="I289" s="568">
        <v>600000</v>
      </c>
    </row>
    <row r="290" spans="3:9" ht="28">
      <c r="C290" s="737"/>
      <c r="D290" s="740">
        <v>3111401</v>
      </c>
      <c r="E290" s="741" t="s">
        <v>562</v>
      </c>
      <c r="F290" s="741"/>
      <c r="G290" s="741"/>
      <c r="H290" s="146">
        <v>27900000</v>
      </c>
      <c r="I290" s="742">
        <v>0</v>
      </c>
    </row>
    <row r="291" spans="3:9" s="746" customFormat="1">
      <c r="C291" s="745" t="s">
        <v>2769</v>
      </c>
      <c r="D291" s="771"/>
      <c r="E291" s="748"/>
      <c r="F291" s="748"/>
      <c r="G291" s="748"/>
      <c r="H291" s="749">
        <v>27900000</v>
      </c>
      <c r="I291" s="749">
        <v>0</v>
      </c>
    </row>
    <row r="292" spans="3:9" s="746" customFormat="1">
      <c r="C292" s="745" t="s">
        <v>42</v>
      </c>
      <c r="D292" s="771"/>
      <c r="E292" s="748"/>
      <c r="F292" s="748"/>
      <c r="G292" s="748"/>
      <c r="H292" s="749">
        <v>413888069</v>
      </c>
      <c r="I292" s="749">
        <v>26262787.849999998</v>
      </c>
    </row>
    <row r="293" spans="3:9">
      <c r="C293" s="738" t="s">
        <v>2875</v>
      </c>
      <c r="D293" s="735"/>
      <c r="E293" s="741"/>
      <c r="F293" s="741"/>
      <c r="G293" s="741"/>
      <c r="H293" s="143"/>
      <c r="I293" s="742">
        <v>0</v>
      </c>
    </row>
    <row r="294" spans="3:9">
      <c r="C294" s="738" t="s">
        <v>2876</v>
      </c>
      <c r="D294" s="738"/>
      <c r="E294" s="735"/>
      <c r="F294" s="735"/>
      <c r="G294" s="735"/>
      <c r="H294" s="569"/>
      <c r="I294" s="742">
        <v>0</v>
      </c>
    </row>
    <row r="295" spans="3:9" ht="42">
      <c r="C295" s="1060" t="s">
        <v>551</v>
      </c>
      <c r="D295" s="740">
        <v>3110299</v>
      </c>
      <c r="E295" s="741" t="s">
        <v>552</v>
      </c>
      <c r="F295" s="741"/>
      <c r="G295" s="741"/>
      <c r="H295" s="146">
        <v>15000000</v>
      </c>
      <c r="I295" s="742">
        <v>0</v>
      </c>
    </row>
    <row r="296" spans="3:9" ht="42">
      <c r="C296" s="1060"/>
      <c r="D296" s="740">
        <v>3111106</v>
      </c>
      <c r="E296" s="741" t="s">
        <v>1118</v>
      </c>
      <c r="F296" s="741"/>
      <c r="G296" s="741"/>
      <c r="H296" s="146">
        <v>60000000</v>
      </c>
      <c r="I296" s="742">
        <v>0</v>
      </c>
    </row>
    <row r="297" spans="3:9" ht="28">
      <c r="C297" s="1060"/>
      <c r="D297" s="740">
        <v>3110299</v>
      </c>
      <c r="E297" s="741" t="s">
        <v>556</v>
      </c>
      <c r="F297" s="741"/>
      <c r="G297" s="741"/>
      <c r="H297" s="146">
        <v>7000000</v>
      </c>
      <c r="I297" s="742">
        <v>0</v>
      </c>
    </row>
    <row r="298" spans="3:9" ht="17">
      <c r="C298" s="735"/>
      <c r="D298" s="735" t="s">
        <v>2769</v>
      </c>
      <c r="E298" s="735"/>
      <c r="F298" s="735"/>
      <c r="G298" s="735"/>
      <c r="H298" s="751">
        <v>82000000</v>
      </c>
      <c r="I298" s="751">
        <v>0</v>
      </c>
    </row>
    <row r="299" spans="3:9" ht="42">
      <c r="C299" s="735" t="s">
        <v>1119</v>
      </c>
      <c r="D299" s="740">
        <v>3111004</v>
      </c>
      <c r="E299" s="741" t="s">
        <v>607</v>
      </c>
      <c r="F299" s="776" t="s">
        <v>2883</v>
      </c>
      <c r="G299" s="776" t="s">
        <v>2884</v>
      </c>
      <c r="H299" s="146">
        <v>9000000</v>
      </c>
      <c r="I299" s="742">
        <v>1276112.05</v>
      </c>
    </row>
    <row r="300" spans="3:9" ht="42">
      <c r="C300" s="735"/>
      <c r="D300" s="740">
        <v>3111004</v>
      </c>
      <c r="E300" s="741" t="s">
        <v>627</v>
      </c>
      <c r="F300" s="741"/>
      <c r="G300" s="741"/>
      <c r="H300" s="146">
        <v>4350000</v>
      </c>
      <c r="I300" s="742">
        <v>0</v>
      </c>
    </row>
    <row r="301" spans="3:9" ht="42">
      <c r="C301" s="735" t="s">
        <v>615</v>
      </c>
      <c r="D301" s="740">
        <v>3111111</v>
      </c>
      <c r="E301" s="741" t="s">
        <v>616</v>
      </c>
      <c r="F301" s="741"/>
      <c r="G301" s="741"/>
      <c r="H301" s="146">
        <v>5500000</v>
      </c>
      <c r="I301" s="742">
        <v>0</v>
      </c>
    </row>
    <row r="302" spans="3:9" ht="56">
      <c r="C302" s="735"/>
      <c r="D302" s="740">
        <v>3111111</v>
      </c>
      <c r="E302" s="741" t="s">
        <v>1120</v>
      </c>
      <c r="F302" s="741"/>
      <c r="G302" s="741"/>
      <c r="H302" s="146">
        <v>2174000</v>
      </c>
      <c r="I302" s="742">
        <v>0</v>
      </c>
    </row>
    <row r="303" spans="3:9" ht="28">
      <c r="C303" s="735"/>
      <c r="D303" s="740">
        <v>3111111</v>
      </c>
      <c r="E303" s="741" t="s">
        <v>1121</v>
      </c>
      <c r="F303" s="741"/>
      <c r="G303" s="741"/>
      <c r="H303" s="146">
        <v>1976000</v>
      </c>
      <c r="I303" s="742">
        <v>0</v>
      </c>
    </row>
    <row r="304" spans="3:9" ht="17">
      <c r="C304" s="735"/>
      <c r="D304" s="735" t="s">
        <v>2769</v>
      </c>
      <c r="E304" s="735"/>
      <c r="F304" s="735"/>
      <c r="G304" s="735"/>
      <c r="H304" s="751">
        <v>23000000</v>
      </c>
      <c r="I304" s="751">
        <v>1276112.05</v>
      </c>
    </row>
    <row r="305" spans="3:9" ht="28">
      <c r="C305" s="735"/>
      <c r="D305" s="740">
        <v>3111401</v>
      </c>
      <c r="E305" s="741" t="s">
        <v>562</v>
      </c>
      <c r="F305" s="741"/>
      <c r="G305" s="741"/>
      <c r="H305" s="146">
        <v>12450000</v>
      </c>
      <c r="I305" s="742">
        <v>0</v>
      </c>
    </row>
    <row r="306" spans="3:9" ht="17">
      <c r="C306" s="737"/>
      <c r="D306" s="735" t="s">
        <v>2769</v>
      </c>
      <c r="E306" s="735"/>
      <c r="F306" s="735"/>
      <c r="G306" s="735"/>
      <c r="H306" s="751">
        <v>12450000</v>
      </c>
      <c r="I306" s="751">
        <v>0</v>
      </c>
    </row>
    <row r="307" spans="3:9" s="746" customFormat="1">
      <c r="C307" s="745"/>
      <c r="D307" s="745" t="s">
        <v>42</v>
      </c>
      <c r="E307" s="745"/>
      <c r="F307" s="745"/>
      <c r="G307" s="745"/>
      <c r="H307" s="568">
        <v>117450000</v>
      </c>
      <c r="I307" s="742">
        <v>1276112.05</v>
      </c>
    </row>
    <row r="308" spans="3:9" s="746" customFormat="1">
      <c r="C308" s="745" t="s">
        <v>2877</v>
      </c>
      <c r="D308" s="745"/>
      <c r="E308" s="745"/>
      <c r="F308" s="745"/>
      <c r="G308" s="745"/>
      <c r="H308" s="568">
        <v>2374612915.4000001</v>
      </c>
      <c r="I308" s="568">
        <v>178778232.35000002</v>
      </c>
    </row>
  </sheetData>
  <mergeCells count="6">
    <mergeCell ref="C295:C297"/>
    <mergeCell ref="C1:I1"/>
    <mergeCell ref="C2:I2"/>
    <mergeCell ref="C3:I3"/>
    <mergeCell ref="C31:E31"/>
    <mergeCell ref="C140:C1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topLeftCell="A7" workbookViewId="0">
      <selection activeCell="D19" sqref="D19"/>
    </sheetView>
  </sheetViews>
  <sheetFormatPr defaultColWidth="9.1796875" defaultRowHeight="14"/>
  <cols>
    <col min="1" max="1" width="34" style="13" customWidth="1"/>
    <col min="2" max="2" width="7.7265625" style="152" bestFit="1" customWidth="1"/>
    <col min="3" max="3" width="19.81640625" style="152" customWidth="1"/>
    <col min="4" max="4" width="18.7265625" style="314" customWidth="1"/>
    <col min="5" max="5" width="15.54296875" style="14" customWidth="1"/>
    <col min="6" max="6" width="12" style="14" customWidth="1"/>
    <col min="7" max="16384" width="9.1796875" style="14"/>
  </cols>
  <sheetData>
    <row r="1" spans="1:5">
      <c r="A1" s="320" t="s">
        <v>0</v>
      </c>
    </row>
    <row r="2" spans="1:5" ht="28">
      <c r="A2" s="320" t="s">
        <v>1</v>
      </c>
    </row>
    <row r="3" spans="1:5" ht="28">
      <c r="A3" s="320" t="s">
        <v>2540</v>
      </c>
    </row>
    <row r="4" spans="1:5" s="147" customFormat="1">
      <c r="A4" s="321"/>
      <c r="B4" s="270" t="s">
        <v>302</v>
      </c>
      <c r="C4" s="270" t="s">
        <v>2578</v>
      </c>
      <c r="D4" s="270" t="s">
        <v>304</v>
      </c>
    </row>
    <row r="5" spans="1:5" s="147" customFormat="1">
      <c r="A5" s="321"/>
      <c r="B5" s="270"/>
      <c r="C5" s="270" t="s">
        <v>2541</v>
      </c>
      <c r="D5" s="270" t="s">
        <v>881</v>
      </c>
    </row>
    <row r="6" spans="1:5">
      <c r="A6" s="181" t="s">
        <v>337</v>
      </c>
      <c r="B6" s="272"/>
      <c r="C6" s="271" t="s">
        <v>3</v>
      </c>
      <c r="D6" s="271" t="s">
        <v>3</v>
      </c>
    </row>
    <row r="7" spans="1:5">
      <c r="A7" s="290"/>
      <c r="B7" s="272"/>
      <c r="C7" s="272"/>
      <c r="D7" s="3"/>
    </row>
    <row r="8" spans="1:5">
      <c r="A8" s="181" t="s">
        <v>338</v>
      </c>
      <c r="B8" s="272"/>
      <c r="C8" s="272"/>
      <c r="D8" s="3"/>
    </row>
    <row r="9" spans="1:5">
      <c r="A9" s="290" t="s">
        <v>339</v>
      </c>
      <c r="B9" s="271" t="s">
        <v>2536</v>
      </c>
      <c r="C9" s="145">
        <f>Notes!C382</f>
        <v>737473111.69999981</v>
      </c>
      <c r="D9" s="145">
        <f>Notes!D382</f>
        <v>790724336</v>
      </c>
      <c r="E9" s="217"/>
    </row>
    <row r="10" spans="1:5">
      <c r="A10" s="290" t="s">
        <v>340</v>
      </c>
      <c r="B10" s="271" t="s">
        <v>2537</v>
      </c>
      <c r="C10" s="145">
        <f>Notes!B389</f>
        <v>1842649</v>
      </c>
      <c r="D10" s="145">
        <f>Notes!C389</f>
        <v>1802872</v>
      </c>
    </row>
    <row r="11" spans="1:5">
      <c r="A11" s="290"/>
      <c r="B11" s="271"/>
      <c r="C11" s="282"/>
      <c r="D11" s="145"/>
    </row>
    <row r="12" spans="1:5" s="147" customFormat="1">
      <c r="A12" s="181" t="s">
        <v>341</v>
      </c>
      <c r="B12" s="271"/>
      <c r="C12" s="245">
        <f>SUM(C9:C10)</f>
        <v>739315760.69999981</v>
      </c>
      <c r="D12" s="245">
        <f>SUM(D9:D10)</f>
        <v>792527208</v>
      </c>
    </row>
    <row r="13" spans="1:5">
      <c r="A13" s="290"/>
      <c r="B13" s="271"/>
      <c r="C13" s="282"/>
      <c r="D13" s="145"/>
    </row>
    <row r="14" spans="1:5" ht="28">
      <c r="A14" s="192" t="s">
        <v>342</v>
      </c>
      <c r="B14" s="271">
        <v>22</v>
      </c>
      <c r="C14" s="145">
        <f>Notes!B420</f>
        <v>15720256</v>
      </c>
      <c r="D14" s="145">
        <f>Notes!C420</f>
        <v>17414950</v>
      </c>
    </row>
    <row r="15" spans="1:5">
      <c r="A15" s="192"/>
      <c r="B15" s="271"/>
      <c r="C15" s="282"/>
      <c r="D15" s="145"/>
    </row>
    <row r="16" spans="1:5">
      <c r="A16" s="194" t="s">
        <v>343</v>
      </c>
      <c r="B16" s="271"/>
      <c r="C16" s="283">
        <f>SUM(C12:C14)</f>
        <v>755036016.69999981</v>
      </c>
      <c r="D16" s="283">
        <f>SUM(D12:D14)</f>
        <v>809942158</v>
      </c>
    </row>
    <row r="17" spans="1:5">
      <c r="A17" s="194"/>
      <c r="B17" s="271"/>
      <c r="C17" s="284"/>
      <c r="D17" s="3"/>
    </row>
    <row r="18" spans="1:5">
      <c r="A18" s="194" t="s">
        <v>344</v>
      </c>
      <c r="B18" s="271"/>
      <c r="C18" s="284"/>
      <c r="D18" s="3"/>
      <c r="E18" s="217"/>
    </row>
    <row r="19" spans="1:5">
      <c r="A19" s="194"/>
      <c r="B19" s="271"/>
      <c r="C19" s="284"/>
      <c r="D19" s="3"/>
    </row>
    <row r="20" spans="1:5" ht="28">
      <c r="A20" s="192" t="s">
        <v>345</v>
      </c>
      <c r="B20" s="271">
        <v>23</v>
      </c>
      <c r="C20" s="373">
        <f>Notes!B447</f>
        <v>12875898.4</v>
      </c>
      <c r="D20" s="373">
        <f>Notes!C447</f>
        <v>913951.65</v>
      </c>
    </row>
    <row r="21" spans="1:5">
      <c r="A21" s="192"/>
      <c r="B21" s="271"/>
      <c r="C21" s="284"/>
      <c r="D21" s="3"/>
    </row>
    <row r="22" spans="1:5" s="147" customFormat="1">
      <c r="A22" s="194" t="s">
        <v>346</v>
      </c>
      <c r="B22" s="271"/>
      <c r="C22" s="284">
        <f>C16-C20</f>
        <v>742160118.29999983</v>
      </c>
      <c r="D22" s="284">
        <f>D16-D20</f>
        <v>809028206.35000002</v>
      </c>
    </row>
    <row r="23" spans="1:5">
      <c r="A23" s="194"/>
      <c r="B23" s="271"/>
      <c r="C23" s="271"/>
      <c r="D23" s="3"/>
      <c r="E23" s="147"/>
    </row>
    <row r="24" spans="1:5">
      <c r="A24" s="181" t="s">
        <v>347</v>
      </c>
      <c r="B24" s="271"/>
      <c r="C24" s="271"/>
      <c r="D24" s="3"/>
      <c r="E24" s="147"/>
    </row>
    <row r="25" spans="1:5">
      <c r="A25" s="181"/>
      <c r="B25" s="271"/>
      <c r="C25" s="271"/>
      <c r="D25" s="3"/>
      <c r="E25" s="147"/>
    </row>
    <row r="26" spans="1:5" s="142" customFormat="1">
      <c r="A26" s="317" t="s">
        <v>348</v>
      </c>
      <c r="B26" s="271">
        <v>24</v>
      </c>
      <c r="C26" s="145">
        <f>Notes!B456</f>
        <v>557618997</v>
      </c>
      <c r="D26" s="145">
        <f>Notes!C456</f>
        <v>927442484.44999993</v>
      </c>
      <c r="E26" s="147"/>
    </row>
    <row r="27" spans="1:5" s="142" customFormat="1">
      <c r="A27" s="317" t="s">
        <v>349</v>
      </c>
      <c r="B27" s="283"/>
      <c r="C27" s="145">
        <f>'Receipts &amp; Payments'!C34</f>
        <v>186121627.40999985</v>
      </c>
      <c r="D27" s="145">
        <f>'Receipts &amp; Payments'!D34</f>
        <v>-118414277.17698002</v>
      </c>
      <c r="E27" s="147"/>
    </row>
    <row r="28" spans="1:5">
      <c r="A28" s="322" t="s">
        <v>350</v>
      </c>
      <c r="B28" s="271">
        <v>25</v>
      </c>
      <c r="C28" s="285">
        <f>-Notes!C466</f>
        <v>-1580505.7</v>
      </c>
      <c r="D28" s="902">
        <v>0</v>
      </c>
      <c r="E28" s="147"/>
    </row>
    <row r="29" spans="1:5">
      <c r="A29" s="181" t="s">
        <v>351</v>
      </c>
      <c r="B29" s="272"/>
      <c r="C29" s="285">
        <f>SUM(C26:C28)</f>
        <v>742160118.7099998</v>
      </c>
      <c r="D29" s="285">
        <f>SUM(D26:D28)</f>
        <v>809028207.27301991</v>
      </c>
      <c r="E29" s="147"/>
    </row>
    <row r="30" spans="1:5" s="269" customFormat="1">
      <c r="A30" s="323"/>
      <c r="B30" s="286" t="s">
        <v>352</v>
      </c>
      <c r="C30" s="287">
        <f>C22-C29</f>
        <v>-0.40999996662139893</v>
      </c>
      <c r="D30" s="287">
        <f>D22-D29</f>
        <v>-0.9230198860168457</v>
      </c>
    </row>
    <row r="31" spans="1:5">
      <c r="A31" s="290"/>
      <c r="B31" s="272"/>
      <c r="C31" s="288"/>
      <c r="D31" s="318"/>
    </row>
    <row r="32" spans="1:5">
      <c r="A32" s="290"/>
      <c r="B32" s="272"/>
      <c r="C32" s="272"/>
      <c r="D32" s="315"/>
    </row>
    <row r="33" spans="1:4" ht="54" customHeight="1">
      <c r="A33" s="1039" t="s">
        <v>353</v>
      </c>
      <c r="B33" s="1039"/>
      <c r="C33" s="1039"/>
      <c r="D33" s="277"/>
    </row>
    <row r="34" spans="1:4">
      <c r="B34" s="278"/>
    </row>
    <row r="35" spans="1:4">
      <c r="A35" s="13" t="s">
        <v>332</v>
      </c>
      <c r="B35" s="278"/>
      <c r="C35" s="289" t="s">
        <v>333</v>
      </c>
      <c r="D35" s="319"/>
    </row>
    <row r="36" spans="1:4">
      <c r="A36" s="306" t="s">
        <v>334</v>
      </c>
      <c r="C36" s="280" t="s">
        <v>335</v>
      </c>
      <c r="D36" s="306"/>
    </row>
  </sheetData>
  <mergeCells count="1">
    <mergeCell ref="A33:C33"/>
  </mergeCells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5"/>
  <sheetViews>
    <sheetView workbookViewId="0">
      <pane ySplit="6" topLeftCell="A40" activePane="bottomLeft" state="frozen"/>
      <selection pane="bottomLeft" activeCell="C10" sqref="C10:C15"/>
    </sheetView>
  </sheetViews>
  <sheetFormatPr defaultColWidth="9.1796875" defaultRowHeight="14"/>
  <cols>
    <col min="1" max="1" width="35.54296875" style="13" customWidth="1"/>
    <col min="2" max="2" width="4.81640625" style="155" bestFit="1" customWidth="1"/>
    <col min="3" max="3" width="17" style="152" customWidth="1"/>
    <col min="4" max="4" width="17.26953125" style="314" customWidth="1"/>
    <col min="5" max="5" width="21.26953125" style="14" customWidth="1"/>
    <col min="6" max="6" width="20.7265625" style="14" customWidth="1"/>
    <col min="7" max="7" width="18" style="14" customWidth="1"/>
    <col min="8" max="8" width="15" style="14" customWidth="1"/>
    <col min="9" max="16384" width="9.1796875" style="14"/>
  </cols>
  <sheetData>
    <row r="1" spans="1:5">
      <c r="A1" s="1040" t="s">
        <v>0</v>
      </c>
      <c r="B1" s="1040"/>
      <c r="C1" s="1040"/>
      <c r="D1" s="1040"/>
      <c r="E1" s="1040"/>
    </row>
    <row r="2" spans="1:5">
      <c r="A2" s="1040" t="s">
        <v>1</v>
      </c>
      <c r="B2" s="1040"/>
      <c r="C2" s="1040"/>
      <c r="D2" s="1040"/>
      <c r="E2" s="1040"/>
    </row>
    <row r="3" spans="1:5">
      <c r="A3" s="1041" t="s">
        <v>2540</v>
      </c>
      <c r="B3" s="1041"/>
      <c r="C3" s="1041"/>
      <c r="D3" s="1041"/>
      <c r="E3" s="1041"/>
    </row>
    <row r="4" spans="1:5">
      <c r="A4" s="328"/>
      <c r="B4" s="329" t="s">
        <v>302</v>
      </c>
      <c r="C4" s="438" t="s">
        <v>2578</v>
      </c>
      <c r="D4" s="329" t="s">
        <v>304</v>
      </c>
    </row>
    <row r="5" spans="1:5">
      <c r="A5" s="328"/>
      <c r="B5" s="329"/>
      <c r="C5" s="438" t="s">
        <v>2890</v>
      </c>
      <c r="D5" s="438" t="s">
        <v>2896</v>
      </c>
    </row>
    <row r="6" spans="1:5">
      <c r="A6" s="328"/>
      <c r="B6" s="330"/>
      <c r="C6" s="329" t="s">
        <v>3</v>
      </c>
      <c r="D6" s="329" t="s">
        <v>3</v>
      </c>
    </row>
    <row r="7" spans="1:5" ht="26">
      <c r="A7" s="331" t="s">
        <v>354</v>
      </c>
      <c r="B7" s="332"/>
      <c r="C7" s="333"/>
      <c r="D7" s="333"/>
    </row>
    <row r="8" spans="1:5">
      <c r="A8" s="334" t="s">
        <v>355</v>
      </c>
      <c r="B8" s="332"/>
      <c r="C8" s="335"/>
      <c r="D8" s="336"/>
    </row>
    <row r="9" spans="1:5">
      <c r="A9" s="337" t="s">
        <v>306</v>
      </c>
      <c r="B9" s="338">
        <v>1</v>
      </c>
      <c r="C9" s="339">
        <f>Notes!B8</f>
        <v>4123993151</v>
      </c>
      <c r="D9" s="340">
        <f>'Receipts &amp; Payments'!D8</f>
        <v>4769487738</v>
      </c>
    </row>
    <row r="10" spans="1:5" ht="26">
      <c r="A10" s="337" t="s">
        <v>308</v>
      </c>
      <c r="B10" s="338">
        <v>2</v>
      </c>
      <c r="C10" s="339">
        <f>Notes!B46</f>
        <v>149332232</v>
      </c>
      <c r="D10" s="340">
        <f>Notes!C63</f>
        <v>0</v>
      </c>
    </row>
    <row r="11" spans="1:5" ht="28">
      <c r="A11" s="159" t="s">
        <v>2533</v>
      </c>
      <c r="B11" s="338">
        <v>3</v>
      </c>
      <c r="C11" s="341">
        <f>Notes!B63</f>
        <v>0</v>
      </c>
      <c r="D11" s="340">
        <f>Notes!C46</f>
        <v>0</v>
      </c>
    </row>
    <row r="12" spans="1:5">
      <c r="A12" s="337" t="s">
        <v>2534</v>
      </c>
      <c r="B12" s="338">
        <v>7</v>
      </c>
      <c r="C12" s="341">
        <f>Notes!B111</f>
        <v>0</v>
      </c>
      <c r="D12" s="340">
        <f>Notes!C111</f>
        <v>0</v>
      </c>
    </row>
    <row r="13" spans="1:5">
      <c r="A13" s="337" t="s">
        <v>2535</v>
      </c>
      <c r="B13" s="338">
        <v>8</v>
      </c>
      <c r="C13" s="341">
        <f>Notes!B119</f>
        <v>0</v>
      </c>
      <c r="D13" s="340">
        <f>Notes!C119</f>
        <v>0</v>
      </c>
    </row>
    <row r="14" spans="1:5">
      <c r="A14" s="337" t="s">
        <v>314</v>
      </c>
      <c r="B14" s="338">
        <v>9</v>
      </c>
      <c r="C14" s="341">
        <f>Notes!B194</f>
        <v>194603212.91</v>
      </c>
      <c r="D14" s="340">
        <f>Notes!C194</f>
        <v>227317182.84999999</v>
      </c>
    </row>
    <row r="15" spans="1:5">
      <c r="A15" s="337" t="s">
        <v>315</v>
      </c>
      <c r="B15" s="338">
        <v>10</v>
      </c>
      <c r="C15" s="342">
        <f>Notes!B204</f>
        <v>1580505.7</v>
      </c>
      <c r="D15" s="340">
        <f>'Receipts &amp; Payments'!D17</f>
        <v>44099.15</v>
      </c>
    </row>
    <row r="16" spans="1:5">
      <c r="A16" s="334" t="s">
        <v>356</v>
      </c>
      <c r="B16" s="343"/>
      <c r="C16" s="341"/>
      <c r="D16" s="340"/>
    </row>
    <row r="17" spans="1:6">
      <c r="A17" s="337" t="s">
        <v>318</v>
      </c>
      <c r="B17" s="338">
        <v>11</v>
      </c>
      <c r="C17" s="341">
        <f>-Notes!B219</f>
        <v>-2735071152</v>
      </c>
      <c r="D17" s="341">
        <f>-Notes!C219</f>
        <v>-2396687361.7499995</v>
      </c>
    </row>
    <row r="18" spans="1:6">
      <c r="A18" s="337" t="s">
        <v>319</v>
      </c>
      <c r="B18" s="338">
        <v>12</v>
      </c>
      <c r="C18" s="341">
        <f>-Notes!B241</f>
        <v>-430791480.56000006</v>
      </c>
      <c r="D18" s="341">
        <f>-Notes!C241</f>
        <v>-868373605.37698054</v>
      </c>
    </row>
    <row r="19" spans="1:6">
      <c r="A19" s="337" t="s">
        <v>321</v>
      </c>
      <c r="B19" s="338">
        <v>13</v>
      </c>
      <c r="C19" s="341">
        <f>Notes!B249</f>
        <v>0</v>
      </c>
      <c r="D19" s="341">
        <f>Notes!C249</f>
        <v>0</v>
      </c>
    </row>
    <row r="20" spans="1:6">
      <c r="A20" s="337" t="s">
        <v>322</v>
      </c>
      <c r="B20" s="338">
        <v>14</v>
      </c>
      <c r="C20" s="341">
        <f>-Notes!B258</f>
        <v>-598629994</v>
      </c>
      <c r="D20" s="341">
        <f>-Notes!C258</f>
        <v>-816648201.75999999</v>
      </c>
    </row>
    <row r="21" spans="1:6">
      <c r="A21" s="337" t="s">
        <v>323</v>
      </c>
      <c r="B21" s="338">
        <v>15</v>
      </c>
      <c r="C21" s="341">
        <f>-Notes!B276</f>
        <v>-223799147.13999999</v>
      </c>
      <c r="D21" s="341">
        <f>-Notes!C276</f>
        <v>-307859237.73999983</v>
      </c>
    </row>
    <row r="22" spans="1:6">
      <c r="A22" s="337" t="s">
        <v>324</v>
      </c>
      <c r="B22" s="338">
        <v>16</v>
      </c>
      <c r="C22" s="341">
        <f>-Notes!B285</f>
        <v>0</v>
      </c>
      <c r="D22" s="341">
        <f>-Notes!C285</f>
        <v>0</v>
      </c>
    </row>
    <row r="23" spans="1:6">
      <c r="A23" s="337" t="s">
        <v>357</v>
      </c>
      <c r="B23" s="338">
        <v>18</v>
      </c>
      <c r="C23" s="341">
        <f>-Notes!B325</f>
        <v>0</v>
      </c>
      <c r="D23" s="341">
        <f>-Notes!C325</f>
        <v>0</v>
      </c>
    </row>
    <row r="24" spans="1:6" s="265" customFormat="1">
      <c r="A24" s="443" t="s">
        <v>328</v>
      </c>
      <c r="B24" s="444">
        <v>20</v>
      </c>
      <c r="C24" s="442">
        <f>-Notes!B346</f>
        <v>-136855479.19999999</v>
      </c>
      <c r="D24" s="442">
        <f>-Notes!C346</f>
        <v>-416823321.35000002</v>
      </c>
    </row>
    <row r="25" spans="1:6">
      <c r="A25" s="337"/>
      <c r="B25" s="338"/>
      <c r="C25" s="341"/>
      <c r="D25" s="341"/>
    </row>
    <row r="26" spans="1:6">
      <c r="A26" s="334" t="s">
        <v>358</v>
      </c>
      <c r="B26" s="338"/>
      <c r="C26" s="341"/>
      <c r="D26" s="341"/>
    </row>
    <row r="27" spans="1:6">
      <c r="A27" s="337" t="s">
        <v>359</v>
      </c>
      <c r="B27" s="338">
        <v>25</v>
      </c>
      <c r="C27" s="151">
        <f>-Notes!C466</f>
        <v>-1580505.7</v>
      </c>
      <c r="D27" s="341">
        <v>0</v>
      </c>
    </row>
    <row r="28" spans="1:6">
      <c r="A28" s="337" t="s">
        <v>2538</v>
      </c>
      <c r="B28" s="338">
        <v>26</v>
      </c>
      <c r="C28" s="341">
        <f>Notes!B473</f>
        <v>13748456</v>
      </c>
      <c r="D28" s="341">
        <f>Notes!C473</f>
        <v>12448030</v>
      </c>
    </row>
    <row r="29" spans="1:6">
      <c r="A29" s="337" t="s">
        <v>2539</v>
      </c>
      <c r="B29" s="338">
        <v>27</v>
      </c>
      <c r="C29" s="341">
        <f>Notes!B480</f>
        <v>9269040.4000000004</v>
      </c>
      <c r="D29" s="340">
        <f>Notes!C480</f>
        <v>-4245884.0999999996</v>
      </c>
      <c r="F29" s="273"/>
    </row>
    <row r="30" spans="1:6">
      <c r="A30" s="337"/>
      <c r="B30" s="338"/>
      <c r="C30" s="341"/>
      <c r="D30" s="340"/>
      <c r="F30" s="273"/>
    </row>
    <row r="31" spans="1:6" s="147" customFormat="1">
      <c r="A31" s="344" t="s">
        <v>360</v>
      </c>
      <c r="B31" s="345"/>
      <c r="C31" s="346">
        <f>SUM(C9:C27)</f>
        <v>342781343.00999975</v>
      </c>
      <c r="D31" s="346">
        <f>SUM(D9:D27)</f>
        <v>190457292.02302015</v>
      </c>
    </row>
    <row r="32" spans="1:6">
      <c r="A32" s="347"/>
      <c r="B32" s="345"/>
      <c r="C32" s="341"/>
      <c r="D32" s="340"/>
    </row>
    <row r="33" spans="1:6" ht="26">
      <c r="A33" s="334" t="s">
        <v>361</v>
      </c>
      <c r="B33" s="345"/>
      <c r="C33" s="341"/>
      <c r="D33" s="340"/>
    </row>
    <row r="34" spans="1:6">
      <c r="A34" s="337" t="s">
        <v>311</v>
      </c>
      <c r="B34" s="333">
        <v>6</v>
      </c>
      <c r="C34" s="341">
        <f>Notes!B97</f>
        <v>0</v>
      </c>
      <c r="D34" s="340">
        <f>Notes!C97</f>
        <v>0</v>
      </c>
    </row>
    <row r="35" spans="1:6">
      <c r="A35" s="337" t="s">
        <v>325</v>
      </c>
      <c r="B35" s="333">
        <v>17</v>
      </c>
      <c r="C35" s="341">
        <f>-Notes!B317</f>
        <v>-158240221.30000001</v>
      </c>
      <c r="D35" s="341">
        <f>-Notes!C317</f>
        <v>-308871569.19999999</v>
      </c>
    </row>
    <row r="36" spans="1:6">
      <c r="A36" s="337"/>
      <c r="B36" s="333"/>
      <c r="C36" s="341"/>
      <c r="D36" s="340"/>
    </row>
    <row r="37" spans="1:6" s="147" customFormat="1">
      <c r="A37" s="344" t="s">
        <v>362</v>
      </c>
      <c r="B37" s="338"/>
      <c r="C37" s="346">
        <f>SUM(C34:C35)</f>
        <v>-158240221.30000001</v>
      </c>
      <c r="D37" s="346">
        <f t="shared" ref="D37" si="0">SUM(D34:D35)</f>
        <v>-308871569.19999999</v>
      </c>
    </row>
    <row r="38" spans="1:6">
      <c r="A38" s="337"/>
      <c r="B38" s="338"/>
      <c r="C38" s="341"/>
      <c r="D38" s="340"/>
    </row>
    <row r="39" spans="1:6" ht="26">
      <c r="A39" s="334" t="s">
        <v>363</v>
      </c>
      <c r="B39" s="333"/>
      <c r="C39" s="346"/>
      <c r="D39" s="340"/>
    </row>
    <row r="40" spans="1:6">
      <c r="A40" s="337" t="s">
        <v>309</v>
      </c>
      <c r="B40" s="333">
        <v>4</v>
      </c>
      <c r="C40" s="341">
        <f>Notes!B76</f>
        <v>0</v>
      </c>
      <c r="D40" s="340">
        <f>Notes!C76</f>
        <v>0</v>
      </c>
    </row>
    <row r="41" spans="1:6">
      <c r="A41" s="337" t="s">
        <v>310</v>
      </c>
      <c r="B41" s="333">
        <v>5</v>
      </c>
      <c r="C41" s="341">
        <f>Notes!B84</f>
        <v>0</v>
      </c>
      <c r="D41" s="340">
        <f>Notes!C76</f>
        <v>0</v>
      </c>
    </row>
    <row r="42" spans="1:6" ht="26">
      <c r="A42" s="337" t="s">
        <v>327</v>
      </c>
      <c r="B42" s="338">
        <v>19</v>
      </c>
      <c r="C42" s="341">
        <f>Notes!B334</f>
        <v>0</v>
      </c>
      <c r="D42" s="341">
        <f>Notes!C334</f>
        <v>0</v>
      </c>
    </row>
    <row r="43" spans="1:6">
      <c r="A43" s="337"/>
      <c r="B43" s="338"/>
      <c r="C43" s="341"/>
      <c r="D43" s="340"/>
      <c r="F43" s="217"/>
    </row>
    <row r="44" spans="1:6" s="147" customFormat="1">
      <c r="A44" s="344" t="s">
        <v>364</v>
      </c>
      <c r="B44" s="338"/>
      <c r="C44" s="341">
        <f>SUM(C40:C42)</f>
        <v>0</v>
      </c>
      <c r="D44" s="341">
        <f t="shared" ref="D44" si="1">SUM(D40:D42)</f>
        <v>0</v>
      </c>
    </row>
    <row r="45" spans="1:6">
      <c r="A45" s="337"/>
      <c r="B45" s="333"/>
      <c r="C45" s="346"/>
      <c r="D45" s="340"/>
      <c r="F45" s="147"/>
    </row>
    <row r="46" spans="1:6" ht="26">
      <c r="A46" s="334" t="s">
        <v>365</v>
      </c>
      <c r="B46" s="333"/>
      <c r="C46" s="346">
        <f>C44+C37+C31</f>
        <v>184541121.70999974</v>
      </c>
      <c r="D46" s="346">
        <f>+D44+D37+D31</f>
        <v>-118414277.17697984</v>
      </c>
      <c r="E46" s="217"/>
      <c r="F46" s="147"/>
    </row>
    <row r="47" spans="1:6" s="147" customFormat="1" ht="26">
      <c r="A47" s="334" t="s">
        <v>366</v>
      </c>
      <c r="B47" s="333">
        <v>24</v>
      </c>
      <c r="C47" s="346">
        <f>Notes!B456</f>
        <v>557618997</v>
      </c>
      <c r="D47" s="346">
        <f>Notes!C456</f>
        <v>927442484.44999993</v>
      </c>
      <c r="E47" s="217"/>
    </row>
    <row r="48" spans="1:6" ht="26">
      <c r="A48" s="334" t="s">
        <v>367</v>
      </c>
      <c r="B48" s="333"/>
      <c r="C48" s="346">
        <f>Assets!C22</f>
        <v>742160118.29999983</v>
      </c>
      <c r="D48" s="346">
        <f>Assets!D29</f>
        <v>809028207.27301991</v>
      </c>
      <c r="E48" s="217"/>
      <c r="F48" s="147"/>
    </row>
    <row r="49" spans="1:6" s="147" customFormat="1">
      <c r="A49" s="334" t="s">
        <v>368</v>
      </c>
      <c r="B49" s="338"/>
      <c r="C49" s="346">
        <f>Assets!C22</f>
        <v>742160118.29999983</v>
      </c>
      <c r="D49" s="346">
        <f>Assets!D22</f>
        <v>809028206.35000002</v>
      </c>
      <c r="E49" s="217"/>
    </row>
    <row r="50" spans="1:6" s="269" customFormat="1">
      <c r="A50" s="327" t="s">
        <v>369</v>
      </c>
      <c r="B50" s="274"/>
      <c r="C50" s="275">
        <f>+C46+C47-C48</f>
        <v>0.40999996662139893</v>
      </c>
      <c r="D50" s="275">
        <f>+D46+D47-D48</f>
        <v>0</v>
      </c>
      <c r="E50" s="217"/>
    </row>
    <row r="51" spans="1:6">
      <c r="A51" s="290"/>
      <c r="B51" s="166"/>
      <c r="C51" s="276"/>
      <c r="D51" s="324"/>
      <c r="E51" s="145"/>
      <c r="F51" s="217"/>
    </row>
    <row r="52" spans="1:6" ht="51.65" customHeight="1">
      <c r="A52" s="1039" t="s">
        <v>353</v>
      </c>
      <c r="B52" s="1039"/>
      <c r="C52" s="1039"/>
      <c r="D52" s="277"/>
    </row>
    <row r="53" spans="1:6">
      <c r="B53" s="278"/>
      <c r="D53" s="325"/>
    </row>
    <row r="54" spans="1:6">
      <c r="A54" s="13" t="s">
        <v>332</v>
      </c>
      <c r="B54" s="278"/>
      <c r="C54" s="279" t="s">
        <v>333</v>
      </c>
      <c r="D54" s="326"/>
    </row>
    <row r="55" spans="1:6">
      <c r="A55" s="306" t="s">
        <v>334</v>
      </c>
      <c r="B55" s="278"/>
      <c r="C55" s="280" t="s">
        <v>335</v>
      </c>
      <c r="D55" s="306"/>
    </row>
  </sheetData>
  <mergeCells count="4">
    <mergeCell ref="A52:C52"/>
    <mergeCell ref="A2:E2"/>
    <mergeCell ref="A1:E1"/>
    <mergeCell ref="A3:E3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41"/>
  <sheetViews>
    <sheetView workbookViewId="0">
      <pane ySplit="5" topLeftCell="A6" activePane="bottomLeft" state="frozen"/>
      <selection pane="bottomLeft" activeCell="I25" sqref="I25"/>
    </sheetView>
  </sheetViews>
  <sheetFormatPr defaultColWidth="9.1796875" defaultRowHeight="13"/>
  <cols>
    <col min="1" max="3" width="4" style="247" customWidth="1"/>
    <col min="4" max="4" width="28.6328125" style="448" customWidth="1"/>
    <col min="5" max="5" width="13.1796875" style="252" customWidth="1"/>
    <col min="6" max="6" width="12.453125" style="252" customWidth="1"/>
    <col min="7" max="7" width="13.26953125" style="247" bestFit="1" customWidth="1"/>
    <col min="8" max="8" width="13.26953125" style="247" customWidth="1"/>
    <col min="9" max="10" width="12.54296875" style="247" bestFit="1" customWidth="1"/>
    <col min="11" max="11" width="11.81640625" style="247" customWidth="1"/>
    <col min="12" max="12" width="13.54296875" style="248" customWidth="1"/>
    <col min="13" max="13" width="12.453125" style="247" customWidth="1"/>
    <col min="14" max="14" width="14" style="247" customWidth="1"/>
    <col min="15" max="15" width="13.81640625" style="247" customWidth="1"/>
    <col min="16" max="16384" width="9.1796875" style="247"/>
  </cols>
  <sheetData>
    <row r="1" spans="2:12">
      <c r="B1" s="249"/>
      <c r="C1" s="249"/>
      <c r="D1" s="250" t="s">
        <v>0</v>
      </c>
    </row>
    <row r="2" spans="2:12">
      <c r="B2" s="249"/>
      <c r="C2" s="249"/>
      <c r="D2" s="250" t="s">
        <v>1</v>
      </c>
    </row>
    <row r="3" spans="2:12">
      <c r="B3" s="249"/>
      <c r="C3" s="249"/>
      <c r="D3" s="250" t="s">
        <v>2540</v>
      </c>
    </row>
    <row r="4" spans="2:12">
      <c r="B4" s="249"/>
      <c r="C4" s="249"/>
      <c r="D4" s="251" t="s">
        <v>478</v>
      </c>
      <c r="G4" s="252"/>
      <c r="H4" s="252"/>
      <c r="I4" s="252"/>
      <c r="J4" s="252"/>
      <c r="K4" s="252"/>
    </row>
    <row r="5" spans="2:12" ht="39">
      <c r="D5" s="234" t="s">
        <v>479</v>
      </c>
      <c r="E5" s="583" t="s">
        <v>883</v>
      </c>
      <c r="F5" s="583" t="s">
        <v>2447</v>
      </c>
      <c r="G5" s="583" t="s">
        <v>2889</v>
      </c>
      <c r="H5" s="583" t="s">
        <v>2899</v>
      </c>
      <c r="I5" s="235" t="s">
        <v>336</v>
      </c>
      <c r="J5" s="235" t="s">
        <v>480</v>
      </c>
      <c r="K5" s="235" t="s">
        <v>481</v>
      </c>
    </row>
    <row r="6" spans="2:12">
      <c r="D6" s="236"/>
      <c r="E6" s="237" t="s">
        <v>3</v>
      </c>
      <c r="F6" s="237"/>
      <c r="G6" s="237" t="s">
        <v>3</v>
      </c>
      <c r="H6" s="237"/>
      <c r="I6" s="237" t="s">
        <v>3</v>
      </c>
      <c r="J6" s="237" t="s">
        <v>3</v>
      </c>
      <c r="K6" s="237" t="s">
        <v>3</v>
      </c>
    </row>
    <row r="7" spans="2:12">
      <c r="D7" s="238" t="s">
        <v>482</v>
      </c>
      <c r="E7" s="239"/>
      <c r="F7" s="239"/>
      <c r="G7" s="239"/>
      <c r="H7" s="239"/>
      <c r="I7" s="239"/>
      <c r="J7" s="239"/>
      <c r="K7" s="239"/>
    </row>
    <row r="8" spans="2:12" ht="26">
      <c r="D8" s="253" t="s">
        <v>306</v>
      </c>
      <c r="E8" s="254">
        <v>7649295121</v>
      </c>
      <c r="F8" s="254">
        <v>1183406729</v>
      </c>
      <c r="G8" s="239">
        <v>1757179691</v>
      </c>
      <c r="H8" s="239">
        <v>1332738963</v>
      </c>
      <c r="I8" s="239">
        <f>G8+F8+H8</f>
        <v>4273325383</v>
      </c>
      <c r="J8" s="239">
        <f t="shared" ref="J8:J23" si="0">E8-I8</f>
        <v>3375969738</v>
      </c>
      <c r="K8" s="243">
        <f t="shared" ref="K8:K24" si="1">I8/E8</f>
        <v>0.55865610038606328</v>
      </c>
    </row>
    <row r="9" spans="2:12">
      <c r="D9" s="253" t="s">
        <v>3060</v>
      </c>
      <c r="E9" s="254">
        <v>0</v>
      </c>
      <c r="F9" s="254">
        <v>0</v>
      </c>
      <c r="G9" s="240">
        <f>[1]Notes!B30</f>
        <v>0</v>
      </c>
      <c r="H9" s="239">
        <v>0</v>
      </c>
      <c r="I9" s="239">
        <f t="shared" ref="I9" si="2">G9+F9+H9</f>
        <v>0</v>
      </c>
      <c r="J9" s="239">
        <f t="shared" si="0"/>
        <v>0</v>
      </c>
      <c r="K9" s="243">
        <v>0</v>
      </c>
    </row>
    <row r="10" spans="2:12">
      <c r="D10" s="253" t="s">
        <v>3059</v>
      </c>
      <c r="E10" s="254">
        <v>469163024</v>
      </c>
      <c r="F10" s="254">
        <v>58317958.549999997</v>
      </c>
      <c r="G10" s="240">
        <v>42310572.850000001</v>
      </c>
      <c r="H10" s="239">
        <v>95555187.50999999</v>
      </c>
      <c r="I10" s="239">
        <f>G10+F10+H10</f>
        <v>196183718.91</v>
      </c>
      <c r="J10" s="239">
        <f t="shared" si="0"/>
        <v>272979305.09000003</v>
      </c>
      <c r="K10" s="243">
        <f t="shared" si="1"/>
        <v>0.41815682156145367</v>
      </c>
    </row>
    <row r="11" spans="2:12" s="246" customFormat="1" ht="16">
      <c r="D11" s="255" t="s">
        <v>34</v>
      </c>
      <c r="E11" s="241">
        <f t="shared" ref="E11:J11" si="3">SUM(E8:E10)</f>
        <v>8118458145</v>
      </c>
      <c r="F11" s="241">
        <f t="shared" si="3"/>
        <v>1241724687.55</v>
      </c>
      <c r="G11" s="241">
        <f t="shared" si="3"/>
        <v>1799490263.8499999</v>
      </c>
      <c r="H11" s="241">
        <f t="shared" si="3"/>
        <v>1428294150.51</v>
      </c>
      <c r="I11" s="241">
        <f t="shared" si="3"/>
        <v>4469509101.9099998</v>
      </c>
      <c r="J11" s="241">
        <f t="shared" si="3"/>
        <v>3648949043.0900002</v>
      </c>
      <c r="K11" s="374">
        <f t="shared" si="1"/>
        <v>0.55053669330828336</v>
      </c>
      <c r="L11" s="264"/>
    </row>
    <row r="12" spans="2:12">
      <c r="D12" s="238" t="s">
        <v>317</v>
      </c>
      <c r="E12" s="256"/>
      <c r="F12" s="256"/>
      <c r="G12" s="256"/>
      <c r="H12" s="256"/>
      <c r="I12" s="239">
        <f t="shared" ref="I12" si="4">G12</f>
        <v>0</v>
      </c>
      <c r="J12" s="239">
        <f t="shared" si="0"/>
        <v>0</v>
      </c>
      <c r="K12" s="243">
        <v>0</v>
      </c>
    </row>
    <row r="13" spans="2:12">
      <c r="D13" s="253" t="s">
        <v>318</v>
      </c>
      <c r="E13" s="257">
        <v>3059743913.8570004</v>
      </c>
      <c r="F13" s="257">
        <f>'Stmt of approp Development'!D15+'Stmt of approp Recurrent'!D13</f>
        <v>820646046.39999998</v>
      </c>
      <c r="G13" s="257">
        <f>'Stmt of approp Development'!E15+'Stmt of approp Recurrent'!E13</f>
        <v>1021114361.15</v>
      </c>
      <c r="H13" s="257">
        <f>'Stmt of approp Development'!F15+'Stmt of approp Recurrent'!F13</f>
        <v>893310744.45000005</v>
      </c>
      <c r="I13" s="239">
        <f>G13+F13+H13</f>
        <v>2735071152</v>
      </c>
      <c r="J13" s="239">
        <f t="shared" si="0"/>
        <v>324672761.85700035</v>
      </c>
      <c r="K13" s="243">
        <f t="shared" si="1"/>
        <v>0.89388890998798332</v>
      </c>
    </row>
    <row r="14" spans="2:12">
      <c r="D14" s="253" t="s">
        <v>319</v>
      </c>
      <c r="E14" s="257">
        <v>2016729754.1315694</v>
      </c>
      <c r="F14" s="257">
        <f>'Stmt of approp Development'!D16+'Stmt of approp Recurrent'!D14</f>
        <v>65432141.149999991</v>
      </c>
      <c r="G14" s="257">
        <f>'Stmt of approp Development'!E16+'Stmt of approp Recurrent'!E14</f>
        <v>183856750.11000007</v>
      </c>
      <c r="H14" s="257">
        <f>'Stmt of approp Development'!F16+'Stmt of approp Recurrent'!F14</f>
        <v>181502589.29999998</v>
      </c>
      <c r="I14" s="239">
        <f t="shared" ref="I14:I22" si="5">G14+F14+H14</f>
        <v>430791480.56000006</v>
      </c>
      <c r="J14" s="239">
        <f t="shared" si="0"/>
        <v>1585938273.5715694</v>
      </c>
      <c r="K14" s="243">
        <f t="shared" si="1"/>
        <v>0.21360892785831118</v>
      </c>
    </row>
    <row r="15" spans="2:12">
      <c r="D15" s="253" t="s">
        <v>320</v>
      </c>
      <c r="E15" s="257">
        <v>0</v>
      </c>
      <c r="F15" s="257">
        <f>'Stmt of approp Development'!D17+'Stmt of approp Recurrent'!D15</f>
        <v>0</v>
      </c>
      <c r="G15" s="257">
        <f>'Stmt of approp Development'!E17+'Stmt of approp Recurrent'!E15</f>
        <v>0</v>
      </c>
      <c r="H15" s="257">
        <f>'Stmt of approp Development'!F17+'Stmt of approp Recurrent'!F15</f>
        <v>0</v>
      </c>
      <c r="I15" s="239">
        <f t="shared" si="5"/>
        <v>0</v>
      </c>
      <c r="J15" s="239">
        <f t="shared" si="0"/>
        <v>0</v>
      </c>
      <c r="K15" s="243">
        <v>0</v>
      </c>
    </row>
    <row r="16" spans="2:12">
      <c r="D16" s="253" t="s">
        <v>321</v>
      </c>
      <c r="E16" s="257">
        <v>0</v>
      </c>
      <c r="F16" s="257">
        <f>'Stmt of approp Development'!D18+'Stmt of approp Recurrent'!D16</f>
        <v>0</v>
      </c>
      <c r="G16" s="257">
        <f>'Stmt of approp Development'!E18+'Stmt of approp Recurrent'!E16</f>
        <v>0</v>
      </c>
      <c r="H16" s="257">
        <f>'Stmt of approp Development'!F18+'Stmt of approp Recurrent'!F16</f>
        <v>0</v>
      </c>
      <c r="I16" s="239">
        <f t="shared" si="5"/>
        <v>0</v>
      </c>
      <c r="J16" s="239">
        <f t="shared" si="0"/>
        <v>0</v>
      </c>
      <c r="K16" s="243">
        <v>0</v>
      </c>
    </row>
    <row r="17" spans="2:13" ht="26">
      <c r="D17" s="253" t="s">
        <v>322</v>
      </c>
      <c r="E17" s="257">
        <v>911195833</v>
      </c>
      <c r="F17" s="257">
        <f>'Stmt of approp Development'!D19+'Stmt of approp Recurrent'!D17</f>
        <v>56000000</v>
      </c>
      <c r="G17" s="257">
        <f>'Stmt of approp Development'!E19+'Stmt of approp Recurrent'!E17</f>
        <v>248000000</v>
      </c>
      <c r="H17" s="257">
        <f>'Stmt of approp Development'!F19+'Stmt of approp Recurrent'!F17</f>
        <v>294629994</v>
      </c>
      <c r="I17" s="239">
        <f t="shared" si="5"/>
        <v>598629994</v>
      </c>
      <c r="J17" s="239">
        <f t="shared" si="0"/>
        <v>312565839</v>
      </c>
      <c r="K17" s="243">
        <f t="shared" si="1"/>
        <v>0.65697183011590876</v>
      </c>
      <c r="M17" s="478"/>
    </row>
    <row r="18" spans="2:13">
      <c r="D18" s="253" t="s">
        <v>323</v>
      </c>
      <c r="E18" s="257">
        <v>560817920.93400002</v>
      </c>
      <c r="F18" s="257">
        <f>'Stmt of approp Development'!D20+'Stmt of approp Recurrent'!D18</f>
        <v>9187823</v>
      </c>
      <c r="G18" s="257">
        <f>'Stmt of approp Development'!E20+'Stmt of approp Recurrent'!E18</f>
        <v>183193848.28999999</v>
      </c>
      <c r="H18" s="257">
        <f>'Stmt of approp Development'!F20+'Stmt of approp Recurrent'!F18</f>
        <v>31417475.850000001</v>
      </c>
      <c r="I18" s="239">
        <f t="shared" si="5"/>
        <v>223799147.13999999</v>
      </c>
      <c r="J18" s="239">
        <f t="shared" si="0"/>
        <v>337018773.79400003</v>
      </c>
      <c r="K18" s="243">
        <f t="shared" si="1"/>
        <v>0.39905848009863765</v>
      </c>
      <c r="M18" s="479"/>
    </row>
    <row r="19" spans="2:13">
      <c r="D19" s="253" t="s">
        <v>324</v>
      </c>
      <c r="E19" s="257">
        <v>0</v>
      </c>
      <c r="F19" s="257">
        <f>'Stmt of approp Development'!D21+'Stmt of approp Recurrent'!D19</f>
        <v>0</v>
      </c>
      <c r="G19" s="257">
        <f>'Stmt of approp Development'!E21+'Stmt of approp Recurrent'!E19</f>
        <v>0</v>
      </c>
      <c r="H19" s="257">
        <f>'Stmt of approp Development'!F21+'Stmt of approp Recurrent'!F19</f>
        <v>0</v>
      </c>
      <c r="I19" s="239">
        <f t="shared" si="5"/>
        <v>0</v>
      </c>
      <c r="J19" s="239">
        <f t="shared" si="0"/>
        <v>0</v>
      </c>
      <c r="K19" s="243">
        <v>0</v>
      </c>
      <c r="M19" s="479"/>
    </row>
    <row r="20" spans="2:13">
      <c r="D20" s="253" t="s">
        <v>325</v>
      </c>
      <c r="E20" s="257">
        <v>965095191.60357893</v>
      </c>
      <c r="F20" s="257">
        <f>'Stmt of approp Development'!D22+'Stmt of approp Recurrent'!D20</f>
        <v>0</v>
      </c>
      <c r="G20" s="257">
        <f>'Stmt of approp Development'!E22+'Stmt of approp Recurrent'!E20</f>
        <v>54063245.949999988</v>
      </c>
      <c r="H20" s="257">
        <f>'Stmt of approp Development'!F22+'Stmt of approp Recurrent'!F20</f>
        <v>104176975.34999999</v>
      </c>
      <c r="I20" s="239">
        <f t="shared" si="5"/>
        <v>158240221.29999998</v>
      </c>
      <c r="J20" s="239">
        <f t="shared" si="0"/>
        <v>806854970.30357897</v>
      </c>
      <c r="K20" s="243">
        <f t="shared" si="1"/>
        <v>0.16396332991471219</v>
      </c>
    </row>
    <row r="21" spans="2:13">
      <c r="D21" s="253" t="s">
        <v>326</v>
      </c>
      <c r="E21" s="257">
        <v>0</v>
      </c>
      <c r="F21" s="257">
        <f>'Stmt of approp Development'!D23+'Stmt of approp Recurrent'!D21</f>
        <v>0</v>
      </c>
      <c r="G21" s="257">
        <f>'Stmt of approp Development'!E23+'Stmt of approp Recurrent'!E21</f>
        <v>0</v>
      </c>
      <c r="H21" s="257">
        <f>'Stmt of approp Development'!F23+'Stmt of approp Recurrent'!F21</f>
        <v>0</v>
      </c>
      <c r="I21" s="239">
        <f t="shared" si="5"/>
        <v>0</v>
      </c>
      <c r="J21" s="239">
        <f t="shared" si="0"/>
        <v>0</v>
      </c>
      <c r="K21" s="243">
        <v>0</v>
      </c>
    </row>
    <row r="22" spans="2:13" ht="26">
      <c r="D22" s="253" t="s">
        <v>327</v>
      </c>
      <c r="E22" s="257">
        <v>0</v>
      </c>
      <c r="F22" s="257">
        <f>'Stmt of approp Development'!D24+'Stmt of approp Recurrent'!D22</f>
        <v>0</v>
      </c>
      <c r="G22" s="257">
        <f>'Stmt of approp Development'!E24+'Stmt of approp Recurrent'!E22</f>
        <v>0</v>
      </c>
      <c r="H22" s="257">
        <f>'Stmt of approp Development'!F24+'Stmt of approp Recurrent'!F22</f>
        <v>0</v>
      </c>
      <c r="I22" s="239">
        <f t="shared" si="5"/>
        <v>0</v>
      </c>
      <c r="J22" s="239">
        <f t="shared" si="0"/>
        <v>0</v>
      </c>
      <c r="K22" s="243">
        <v>0</v>
      </c>
    </row>
    <row r="23" spans="2:13">
      <c r="D23" s="253" t="s">
        <v>328</v>
      </c>
      <c r="E23" s="257">
        <v>604875533</v>
      </c>
      <c r="F23" s="257">
        <f>'Stmt of approp Development'!D25+'Stmt of approp Recurrent'!D23</f>
        <v>0</v>
      </c>
      <c r="G23" s="257">
        <f>'Stmt of approp Development'!E25+'Stmt of approp Recurrent'!E23</f>
        <v>62004722.199999988</v>
      </c>
      <c r="H23" s="257">
        <f>'Stmt of approp Development'!F25+'Stmt of approp Recurrent'!F23</f>
        <v>74850757</v>
      </c>
      <c r="I23" s="239">
        <f>G23+F23+H23</f>
        <v>136855479.19999999</v>
      </c>
      <c r="J23" s="239">
        <f t="shared" si="0"/>
        <v>468020053.80000001</v>
      </c>
      <c r="K23" s="243">
        <f t="shared" si="1"/>
        <v>0.22625395099259205</v>
      </c>
    </row>
    <row r="24" spans="2:13" s="246" customFormat="1" ht="16">
      <c r="D24" s="255" t="s">
        <v>483</v>
      </c>
      <c r="E24" s="242">
        <f>SUM(E13:E23)</f>
        <v>8118458146.5261478</v>
      </c>
      <c r="F24" s="242">
        <f t="shared" ref="F24:J24" si="6">SUM(F13:F23)</f>
        <v>951266010.54999995</v>
      </c>
      <c r="G24" s="242">
        <f t="shared" si="6"/>
        <v>1752232927.7</v>
      </c>
      <c r="H24" s="242">
        <f t="shared" si="6"/>
        <v>1579888535.9499998</v>
      </c>
      <c r="I24" s="242">
        <f>SUM(I13:I23)</f>
        <v>4283387474.1999998</v>
      </c>
      <c r="J24" s="242">
        <f t="shared" si="6"/>
        <v>3835070672.326149</v>
      </c>
      <c r="K24" s="374">
        <f t="shared" si="1"/>
        <v>0.52761095726444585</v>
      </c>
      <c r="L24" s="264"/>
    </row>
    <row r="25" spans="2:13" ht="34.5" customHeight="1">
      <c r="B25" s="249"/>
      <c r="C25" s="249"/>
      <c r="D25" s="410" t="s">
        <v>848</v>
      </c>
      <c r="E25" s="447">
        <f>E11-E24</f>
        <v>-1.5261478424072266</v>
      </c>
      <c r="F25" s="447">
        <f t="shared" ref="F25:G25" si="7">F11-F24</f>
        <v>290458677</v>
      </c>
      <c r="G25" s="447">
        <f t="shared" si="7"/>
        <v>47257336.149999857</v>
      </c>
      <c r="H25" s="447">
        <f t="shared" ref="H25:J25" si="8">H11-H24</f>
        <v>-151594385.43999982</v>
      </c>
      <c r="I25" s="447">
        <f t="shared" si="8"/>
        <v>186121627.71000004</v>
      </c>
      <c r="J25" s="447">
        <f t="shared" si="8"/>
        <v>-186121629.23614883</v>
      </c>
      <c r="K25" s="447"/>
    </row>
    <row r="26" spans="2:13">
      <c r="B26" s="249"/>
      <c r="C26" s="249"/>
      <c r="D26" s="258" t="s">
        <v>484</v>
      </c>
      <c r="E26" s="247"/>
      <c r="F26" s="247"/>
      <c r="G26" s="252"/>
      <c r="H26" s="252"/>
      <c r="I26" s="252"/>
      <c r="J26" s="252"/>
      <c r="K26" s="252"/>
    </row>
    <row r="27" spans="2:13">
      <c r="B27" s="249"/>
      <c r="C27" s="249"/>
      <c r="D27" s="259"/>
      <c r="G27" s="252"/>
      <c r="H27" s="252"/>
      <c r="I27" s="252">
        <f>518806427.19+3183144129</f>
        <v>3701950556.1900001</v>
      </c>
      <c r="J27" s="252"/>
      <c r="K27" s="252"/>
    </row>
    <row r="28" spans="2:13" ht="13.5">
      <c r="B28" s="249"/>
      <c r="C28" s="249"/>
      <c r="D28" s="260" t="s">
        <v>485</v>
      </c>
      <c r="G28" s="252"/>
      <c r="H28" s="252"/>
      <c r="I28" s="252"/>
      <c r="J28" s="252"/>
      <c r="K28" s="252"/>
    </row>
    <row r="29" spans="2:13" ht="13.5">
      <c r="B29" s="249"/>
      <c r="C29" s="249"/>
      <c r="D29" s="260" t="s">
        <v>486</v>
      </c>
      <c r="G29" s="252"/>
      <c r="H29" s="252"/>
      <c r="I29" s="252"/>
      <c r="J29" s="252"/>
      <c r="K29" s="252"/>
    </row>
    <row r="30" spans="2:13">
      <c r="B30" s="249"/>
      <c r="C30" s="249"/>
      <c r="D30" s="261" t="s">
        <v>487</v>
      </c>
      <c r="G30" s="252"/>
      <c r="H30" s="252"/>
      <c r="I30" s="252"/>
      <c r="J30" s="252"/>
      <c r="K30" s="252"/>
    </row>
    <row r="31" spans="2:13">
      <c r="B31" s="249"/>
      <c r="C31" s="249"/>
      <c r="D31" s="261" t="s">
        <v>488</v>
      </c>
      <c r="G31" s="252"/>
      <c r="H31" s="252"/>
      <c r="I31" s="252"/>
      <c r="J31" s="252"/>
      <c r="K31" s="252"/>
    </row>
    <row r="32" spans="2:13">
      <c r="B32" s="249"/>
      <c r="C32" s="249"/>
      <c r="D32" s="258"/>
      <c r="G32" s="252"/>
      <c r="H32" s="252"/>
      <c r="I32" s="252"/>
      <c r="J32" s="252"/>
      <c r="K32" s="252"/>
    </row>
    <row r="33" spans="2:11">
      <c r="B33" s="249"/>
      <c r="C33" s="249"/>
      <c r="D33" s="258"/>
      <c r="G33" s="252"/>
      <c r="H33" s="252"/>
      <c r="I33" s="252"/>
      <c r="J33" s="252"/>
      <c r="K33" s="252"/>
    </row>
    <row r="34" spans="2:11">
      <c r="B34" s="249"/>
      <c r="C34" s="249"/>
      <c r="D34" s="262" t="s">
        <v>489</v>
      </c>
      <c r="G34" s="252"/>
      <c r="H34" s="252"/>
      <c r="I34" s="252"/>
      <c r="J34" s="252"/>
      <c r="K34" s="252"/>
    </row>
    <row r="35" spans="2:11">
      <c r="B35" s="249"/>
      <c r="C35" s="249"/>
      <c r="D35" s="262"/>
      <c r="G35" s="252"/>
      <c r="H35" s="252"/>
      <c r="I35" s="252"/>
      <c r="J35" s="252"/>
      <c r="K35" s="252"/>
    </row>
    <row r="36" spans="2:11">
      <c r="B36" s="249"/>
      <c r="C36" s="249"/>
      <c r="D36" s="262"/>
      <c r="G36" s="252"/>
      <c r="H36" s="252"/>
      <c r="I36" s="252"/>
      <c r="J36" s="252"/>
      <c r="K36" s="252"/>
    </row>
    <row r="37" spans="2:11">
      <c r="B37" s="249"/>
      <c r="C37" s="249"/>
      <c r="D37" s="262"/>
      <c r="E37" s="263"/>
      <c r="F37" s="263"/>
      <c r="G37" s="252"/>
      <c r="H37" s="252"/>
      <c r="I37" s="252"/>
      <c r="J37" s="252"/>
      <c r="K37" s="252"/>
    </row>
    <row r="38" spans="2:11">
      <c r="B38" s="249"/>
      <c r="C38" s="249"/>
      <c r="D38" s="258" t="s">
        <v>333</v>
      </c>
      <c r="G38" s="252"/>
      <c r="H38" s="252"/>
      <c r="I38" s="252"/>
      <c r="J38" s="252"/>
      <c r="K38" s="258" t="s">
        <v>333</v>
      </c>
    </row>
    <row r="39" spans="2:11">
      <c r="B39" s="249"/>
      <c r="C39" s="249"/>
      <c r="D39" s="258" t="s">
        <v>334</v>
      </c>
      <c r="G39" s="252"/>
      <c r="H39" s="252"/>
      <c r="I39" s="252"/>
      <c r="J39" s="252"/>
      <c r="K39" s="258" t="s">
        <v>490</v>
      </c>
    </row>
    <row r="40" spans="2:11">
      <c r="B40" s="249"/>
      <c r="C40" s="249"/>
      <c r="D40" s="258"/>
      <c r="G40" s="252"/>
      <c r="H40" s="252"/>
      <c r="I40" s="252"/>
      <c r="J40" s="252"/>
      <c r="K40" s="252"/>
    </row>
    <row r="41" spans="2:11">
      <c r="B41" s="249"/>
      <c r="C41" s="249"/>
      <c r="D41" s="258"/>
      <c r="G41" s="252"/>
      <c r="H41" s="252"/>
      <c r="I41" s="252"/>
      <c r="J41" s="252"/>
      <c r="K41" s="252"/>
    </row>
  </sheetData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36"/>
  <sheetViews>
    <sheetView topLeftCell="A6" workbookViewId="0">
      <selection activeCell="B7" sqref="B7:I27"/>
    </sheetView>
  </sheetViews>
  <sheetFormatPr defaultColWidth="9.1796875" defaultRowHeight="14"/>
  <cols>
    <col min="1" max="1" width="4.453125" style="467" customWidth="1"/>
    <col min="2" max="2" width="35" style="449" customWidth="1"/>
    <col min="3" max="3" width="13.54296875" style="142" bestFit="1" customWidth="1"/>
    <col min="4" max="4" width="9.08984375" style="142" bestFit="1" customWidth="1"/>
    <col min="5" max="6" width="13.26953125" style="142" bestFit="1" customWidth="1"/>
    <col min="7" max="7" width="12.1796875" style="142" bestFit="1" customWidth="1"/>
    <col min="8" max="8" width="12.54296875" style="142" bestFit="1" customWidth="1"/>
    <col min="9" max="9" width="9.453125" style="467" customWidth="1"/>
    <col min="10" max="10" width="16.81640625" style="468" customWidth="1"/>
    <col min="11" max="11" width="16.1796875" style="467" customWidth="1"/>
    <col min="12" max="12" width="15.1796875" style="467" customWidth="1"/>
    <col min="13" max="16384" width="9.1796875" style="467"/>
  </cols>
  <sheetData>
    <row r="1" spans="2:11">
      <c r="B1" s="450" t="s">
        <v>0</v>
      </c>
    </row>
    <row r="2" spans="2:11">
      <c r="B2" s="450" t="s">
        <v>1</v>
      </c>
    </row>
    <row r="3" spans="2:11">
      <c r="B3" s="450" t="s">
        <v>2540</v>
      </c>
      <c r="H3" s="244"/>
    </row>
    <row r="5" spans="2:11" s="470" customFormat="1" ht="15">
      <c r="B5" s="454" t="s">
        <v>531</v>
      </c>
      <c r="C5" s="142"/>
      <c r="D5" s="142"/>
      <c r="E5" s="142"/>
      <c r="F5" s="142"/>
      <c r="G5" s="142"/>
      <c r="H5" s="142"/>
      <c r="I5" s="455"/>
      <c r="J5" s="469"/>
    </row>
    <row r="6" spans="2:11" s="470" customFormat="1" ht="15">
      <c r="B6" s="454"/>
      <c r="C6" s="142"/>
      <c r="D6" s="142"/>
      <c r="E6" s="142"/>
      <c r="F6" s="142"/>
      <c r="G6" s="142"/>
      <c r="H6" s="142"/>
      <c r="I6" s="455"/>
      <c r="J6" s="469"/>
    </row>
    <row r="7" spans="2:11" s="470" customFormat="1" ht="39">
      <c r="B7" s="234" t="s">
        <v>479</v>
      </c>
      <c r="C7" s="583" t="s">
        <v>883</v>
      </c>
      <c r="D7" s="583" t="s">
        <v>2447</v>
      </c>
      <c r="E7" s="583" t="s">
        <v>2889</v>
      </c>
      <c r="F7" s="583" t="s">
        <v>2898</v>
      </c>
      <c r="G7" s="583" t="s">
        <v>336</v>
      </c>
      <c r="H7" s="583" t="s">
        <v>480</v>
      </c>
      <c r="I7" s="235" t="s">
        <v>481</v>
      </c>
      <c r="J7" s="469"/>
    </row>
    <row r="8" spans="2:11" s="470" customFormat="1">
      <c r="B8" s="236"/>
      <c r="C8" s="584" t="s">
        <v>3</v>
      </c>
      <c r="D8" s="584"/>
      <c r="E8" s="584" t="s">
        <v>3</v>
      </c>
      <c r="F8" s="584"/>
      <c r="G8" s="584" t="s">
        <v>882</v>
      </c>
      <c r="H8" s="584" t="s">
        <v>3</v>
      </c>
      <c r="I8" s="237" t="s">
        <v>3</v>
      </c>
      <c r="J8" s="469"/>
    </row>
    <row r="9" spans="2:11" s="470" customFormat="1">
      <c r="B9" s="238" t="s">
        <v>482</v>
      </c>
      <c r="C9" s="585"/>
      <c r="D9" s="585"/>
      <c r="E9" s="585"/>
      <c r="F9" s="585"/>
      <c r="G9" s="585"/>
      <c r="H9" s="585"/>
      <c r="I9" s="239"/>
      <c r="J9" s="469"/>
    </row>
    <row r="10" spans="2:11" s="470" customFormat="1">
      <c r="B10" s="460" t="s">
        <v>306</v>
      </c>
      <c r="C10" s="585">
        <f>'Stmt of approp combined'!E8-'Stmt of approp Recurrent'!C8</f>
        <v>2294788536.3000002</v>
      </c>
      <c r="D10" s="585">
        <v>0</v>
      </c>
      <c r="E10" s="585">
        <v>293416881</v>
      </c>
      <c r="F10" s="585">
        <v>80122420</v>
      </c>
      <c r="G10" s="585">
        <f>E10+D10+F10</f>
        <v>373539301</v>
      </c>
      <c r="H10" s="585">
        <f>C10-G10</f>
        <v>1921249235.3000002</v>
      </c>
      <c r="I10" s="243">
        <f t="shared" ref="I10:I26" si="0">G10/C10</f>
        <v>0.16277722112133072</v>
      </c>
      <c r="J10" s="469"/>
    </row>
    <row r="11" spans="2:11" s="470" customFormat="1">
      <c r="B11" s="460" t="s">
        <v>3060</v>
      </c>
      <c r="C11" s="585">
        <f>'Stmt of approp combined'!E9-'Stmt of approp Recurrent'!C9</f>
        <v>0</v>
      </c>
      <c r="D11" s="585">
        <v>0</v>
      </c>
      <c r="E11" s="585">
        <f>'Stmt of approp combined'!G9-'Stmt of approp Recurrent'!E9</f>
        <v>0</v>
      </c>
      <c r="F11" s="585">
        <v>0</v>
      </c>
      <c r="G11" s="585">
        <f t="shared" ref="G11:G12" si="1">E11+D11+F11</f>
        <v>0</v>
      </c>
      <c r="H11" s="585">
        <f t="shared" ref="H11:H12" si="2">C11-G11</f>
        <v>0</v>
      </c>
      <c r="I11" s="243">
        <v>0</v>
      </c>
      <c r="J11" s="469"/>
    </row>
    <row r="12" spans="2:11" s="470" customFormat="1">
      <c r="B12" s="460" t="s">
        <v>3059</v>
      </c>
      <c r="C12" s="585">
        <f>'Stmt of approp combined'!E10-'Stmt of approp Recurrent'!C10</f>
        <v>139824378</v>
      </c>
      <c r="D12" s="585">
        <v>0</v>
      </c>
      <c r="E12" s="585">
        <f>'Stmt of approp combined'!G10-'Stmt of approp Recurrent'!E10</f>
        <v>16924229.140000001</v>
      </c>
      <c r="F12" s="585">
        <v>0</v>
      </c>
      <c r="G12" s="585">
        <f t="shared" si="1"/>
        <v>16924229.140000001</v>
      </c>
      <c r="H12" s="585">
        <f t="shared" si="2"/>
        <v>122900148.86</v>
      </c>
      <c r="I12" s="243">
        <f t="shared" si="0"/>
        <v>0.12103918774450047</v>
      </c>
      <c r="J12" s="469"/>
    </row>
    <row r="13" spans="2:11" s="473" customFormat="1" ht="16">
      <c r="B13" s="238" t="s">
        <v>34</v>
      </c>
      <c r="C13" s="586">
        <f t="shared" ref="C13:H13" si="3">SUM(C10:C12)</f>
        <v>2434612914.3000002</v>
      </c>
      <c r="D13" s="586">
        <f t="shared" si="3"/>
        <v>0</v>
      </c>
      <c r="E13" s="586">
        <f t="shared" si="3"/>
        <v>310341110.13999999</v>
      </c>
      <c r="F13" s="586">
        <f t="shared" si="3"/>
        <v>80122420</v>
      </c>
      <c r="G13" s="586">
        <f t="shared" si="3"/>
        <v>390463530.13999999</v>
      </c>
      <c r="H13" s="586">
        <f t="shared" si="3"/>
        <v>2044149384.1600001</v>
      </c>
      <c r="I13" s="374">
        <f t="shared" si="0"/>
        <v>0.16038012771827675</v>
      </c>
      <c r="J13" s="471"/>
      <c r="K13" s="472"/>
    </row>
    <row r="14" spans="2:11" s="470" customFormat="1">
      <c r="B14" s="238" t="s">
        <v>317</v>
      </c>
      <c r="C14" s="585"/>
      <c r="D14" s="585">
        <v>0</v>
      </c>
      <c r="E14" s="585">
        <v>0</v>
      </c>
      <c r="F14" s="585"/>
      <c r="G14" s="585">
        <f t="shared" ref="G14" si="4">E14</f>
        <v>0</v>
      </c>
      <c r="H14" s="585">
        <f t="shared" ref="H14:H25" si="5">C14-G14</f>
        <v>0</v>
      </c>
      <c r="I14" s="243">
        <v>0</v>
      </c>
      <c r="J14" s="469"/>
    </row>
    <row r="15" spans="2:11" s="477" customFormat="1">
      <c r="B15" s="474" t="s">
        <v>318</v>
      </c>
      <c r="C15" s="587">
        <f>'APPROP DEV'!C213</f>
        <v>0</v>
      </c>
      <c r="D15" s="585">
        <v>0</v>
      </c>
      <c r="E15" s="587">
        <f>'APPROP DEV'!D213</f>
        <v>0</v>
      </c>
      <c r="F15" s="587">
        <v>0</v>
      </c>
      <c r="G15" s="585">
        <f>E15+D15</f>
        <v>0</v>
      </c>
      <c r="H15" s="585">
        <f t="shared" si="5"/>
        <v>0</v>
      </c>
      <c r="I15" s="243">
        <v>0</v>
      </c>
      <c r="J15" s="476"/>
    </row>
    <row r="16" spans="2:11" s="477" customFormat="1">
      <c r="B16" s="474" t="s">
        <v>319</v>
      </c>
      <c r="C16" s="587">
        <f>'APPROP DEV'!C237</f>
        <v>509393610.39999998</v>
      </c>
      <c r="D16" s="585">
        <v>0</v>
      </c>
      <c r="E16" s="587">
        <f>G16-F16</f>
        <v>17116252.449999999</v>
      </c>
      <c r="F16" s="587">
        <v>22387.95</v>
      </c>
      <c r="G16" s="585">
        <v>17138640.399999999</v>
      </c>
      <c r="H16" s="585">
        <f t="shared" si="5"/>
        <v>492254970</v>
      </c>
      <c r="I16" s="243">
        <f t="shared" si="0"/>
        <v>3.3645181349137708E-2</v>
      </c>
      <c r="J16" s="476"/>
    </row>
    <row r="17" spans="2:10" s="477" customFormat="1">
      <c r="B17" s="474" t="s">
        <v>320</v>
      </c>
      <c r="C17" s="587">
        <f>'[1]APPROP DEV'!C249</f>
        <v>0</v>
      </c>
      <c r="D17" s="585">
        <v>0</v>
      </c>
      <c r="E17" s="587">
        <f t="shared" ref="E17:E24" si="6">G17-F17</f>
        <v>0</v>
      </c>
      <c r="F17" s="587">
        <v>0</v>
      </c>
      <c r="G17" s="585">
        <v>0</v>
      </c>
      <c r="H17" s="585">
        <f t="shared" si="5"/>
        <v>0</v>
      </c>
      <c r="I17" s="243">
        <v>0</v>
      </c>
      <c r="J17" s="476"/>
    </row>
    <row r="18" spans="2:10" s="477" customFormat="1">
      <c r="B18" s="474" t="s">
        <v>321</v>
      </c>
      <c r="C18" s="587">
        <f>'[1]APPROP DEV'!C260</f>
        <v>0</v>
      </c>
      <c r="D18" s="585">
        <v>0</v>
      </c>
      <c r="E18" s="587">
        <f t="shared" si="6"/>
        <v>0</v>
      </c>
      <c r="F18" s="587">
        <v>0</v>
      </c>
      <c r="G18" s="585">
        <v>0</v>
      </c>
      <c r="H18" s="585">
        <f t="shared" si="5"/>
        <v>0</v>
      </c>
      <c r="I18" s="243">
        <v>0</v>
      </c>
      <c r="J18" s="476"/>
    </row>
    <row r="19" spans="2:10" s="477" customFormat="1">
      <c r="B19" s="474" t="s">
        <v>322</v>
      </c>
      <c r="C19" s="587">
        <f>'APPROP DEV'!C274</f>
        <v>60000000</v>
      </c>
      <c r="D19" s="585">
        <v>0</v>
      </c>
      <c r="E19" s="587">
        <f t="shared" si="6"/>
        <v>0</v>
      </c>
      <c r="F19" s="587">
        <v>0</v>
      </c>
      <c r="G19" s="585">
        <v>0</v>
      </c>
      <c r="H19" s="585">
        <f t="shared" si="5"/>
        <v>60000000</v>
      </c>
      <c r="I19" s="243">
        <f t="shared" si="0"/>
        <v>0</v>
      </c>
      <c r="J19" s="476"/>
    </row>
    <row r="20" spans="2:10" s="477" customFormat="1">
      <c r="B20" s="474" t="s">
        <v>323</v>
      </c>
      <c r="C20" s="587">
        <f>'APPROP DEV'!C287</f>
        <v>426812192</v>
      </c>
      <c r="D20" s="585">
        <v>0</v>
      </c>
      <c r="E20" s="587">
        <f>G20-F20</f>
        <v>175689848.28999999</v>
      </c>
      <c r="F20" s="587">
        <v>20777345.5</v>
      </c>
      <c r="G20" s="585">
        <v>196467193.78999999</v>
      </c>
      <c r="H20" s="585">
        <f t="shared" si="5"/>
        <v>230344998.21000001</v>
      </c>
      <c r="I20" s="243">
        <f t="shared" si="0"/>
        <v>0.46031298419422845</v>
      </c>
      <c r="J20" s="476"/>
    </row>
    <row r="21" spans="2:10" s="477" customFormat="1">
      <c r="B21" s="474" t="s">
        <v>324</v>
      </c>
      <c r="C21" s="587">
        <f>'[1]APPROP DEV'!C298</f>
        <v>0</v>
      </c>
      <c r="D21" s="585">
        <v>0</v>
      </c>
      <c r="E21" s="587">
        <f t="shared" si="6"/>
        <v>0</v>
      </c>
      <c r="F21" s="587">
        <v>0</v>
      </c>
      <c r="G21" s="585">
        <v>0</v>
      </c>
      <c r="H21" s="585">
        <f t="shared" si="5"/>
        <v>0</v>
      </c>
      <c r="I21" s="243">
        <v>0</v>
      </c>
      <c r="J21" s="476"/>
    </row>
    <row r="22" spans="2:10" s="477" customFormat="1">
      <c r="B22" s="474" t="s">
        <v>325</v>
      </c>
      <c r="C22" s="587">
        <f>'APPROP DEV'!C334</f>
        <v>833531580</v>
      </c>
      <c r="D22" s="585">
        <v>0</v>
      </c>
      <c r="E22" s="587">
        <f t="shared" si="6"/>
        <v>51704870.949999988</v>
      </c>
      <c r="F22" s="587">
        <v>99447166.5</v>
      </c>
      <c r="G22" s="585">
        <v>151152037.44999999</v>
      </c>
      <c r="H22" s="585">
        <f t="shared" si="5"/>
        <v>682379542.54999995</v>
      </c>
      <c r="I22" s="243">
        <f t="shared" si="0"/>
        <v>0.18133930504468707</v>
      </c>
      <c r="J22" s="476"/>
    </row>
    <row r="23" spans="2:10" s="477" customFormat="1">
      <c r="B23" s="474" t="s">
        <v>326</v>
      </c>
      <c r="C23" s="587">
        <f>'[1]APPROP DEV'!C346</f>
        <v>0</v>
      </c>
      <c r="D23" s="585">
        <v>0</v>
      </c>
      <c r="E23" s="587">
        <f t="shared" si="6"/>
        <v>0</v>
      </c>
      <c r="F23" s="587">
        <v>0</v>
      </c>
      <c r="G23" s="585">
        <v>0</v>
      </c>
      <c r="H23" s="585">
        <f t="shared" si="5"/>
        <v>0</v>
      </c>
      <c r="I23" s="243">
        <v>0</v>
      </c>
      <c r="J23" s="476"/>
    </row>
    <row r="24" spans="2:10" s="477" customFormat="1" ht="28">
      <c r="B24" s="474" t="s">
        <v>327</v>
      </c>
      <c r="C24" s="587">
        <f>'[1]APPROP DEV'!C357</f>
        <v>0</v>
      </c>
      <c r="D24" s="585">
        <v>0</v>
      </c>
      <c r="E24" s="587">
        <f t="shared" si="6"/>
        <v>0</v>
      </c>
      <c r="F24" s="587">
        <v>0</v>
      </c>
      <c r="G24" s="585">
        <v>0</v>
      </c>
      <c r="H24" s="585">
        <f t="shared" si="5"/>
        <v>0</v>
      </c>
      <c r="I24" s="243">
        <v>0</v>
      </c>
      <c r="J24" s="476"/>
    </row>
    <row r="25" spans="2:10" s="477" customFormat="1">
      <c r="B25" s="474" t="s">
        <v>328</v>
      </c>
      <c r="C25" s="587">
        <f>'APPROP DEV'!C371</f>
        <v>604875533</v>
      </c>
      <c r="D25" s="585">
        <v>0</v>
      </c>
      <c r="E25" s="587">
        <f>G25-F25</f>
        <v>62004722.199999988</v>
      </c>
      <c r="F25" s="587">
        <f>'APPROP DEV'!D369</f>
        <v>74850757</v>
      </c>
      <c r="G25" s="585">
        <f>'APPROP DEV'!E369</f>
        <v>136855479.19999999</v>
      </c>
      <c r="H25" s="585">
        <f t="shared" si="5"/>
        <v>468020053.80000001</v>
      </c>
      <c r="I25" s="243">
        <f t="shared" si="0"/>
        <v>0.22625395099259205</v>
      </c>
      <c r="J25" s="476"/>
    </row>
    <row r="26" spans="2:10" s="470" customFormat="1" ht="16">
      <c r="B26" s="238" t="s">
        <v>483</v>
      </c>
      <c r="C26" s="588">
        <f>SUM(C15:C25)</f>
        <v>2434612915.4000001</v>
      </c>
      <c r="D26" s="588">
        <f t="shared" ref="D26:H26" si="7">SUM(D15:D25)</f>
        <v>0</v>
      </c>
      <c r="E26" s="588">
        <f t="shared" si="7"/>
        <v>306515693.88999999</v>
      </c>
      <c r="F26" s="588">
        <f t="shared" si="7"/>
        <v>195097656.94999999</v>
      </c>
      <c r="G26" s="588">
        <f>SUM(G15:G25)</f>
        <v>501613350.83999997</v>
      </c>
      <c r="H26" s="588">
        <f t="shared" si="7"/>
        <v>1932999564.5599999</v>
      </c>
      <c r="I26" s="374">
        <f t="shared" si="0"/>
        <v>0.20603412873852528</v>
      </c>
      <c r="J26" s="469"/>
    </row>
    <row r="27" spans="2:10" s="470" customFormat="1" ht="15">
      <c r="B27" s="462" t="s">
        <v>848</v>
      </c>
      <c r="C27" s="245">
        <f>C13-C26</f>
        <v>-1.0999999046325684</v>
      </c>
      <c r="D27" s="245">
        <f t="shared" ref="D27:H27" si="8">D13-D26</f>
        <v>0</v>
      </c>
      <c r="E27" s="245">
        <f t="shared" si="8"/>
        <v>3825416.25</v>
      </c>
      <c r="F27" s="245">
        <f t="shared" si="8"/>
        <v>-114975236.94999999</v>
      </c>
      <c r="G27" s="245">
        <f t="shared" si="8"/>
        <v>-111149820.69999999</v>
      </c>
      <c r="H27" s="245">
        <f t="shared" si="8"/>
        <v>111149819.60000014</v>
      </c>
      <c r="I27" s="475"/>
      <c r="J27" s="469"/>
    </row>
    <row r="28" spans="2:10" s="470" customFormat="1" ht="15.5">
      <c r="B28" s="463"/>
      <c r="C28" s="142"/>
      <c r="D28" s="142"/>
      <c r="E28" s="142"/>
      <c r="F28" s="142"/>
      <c r="G28" s="142"/>
      <c r="H28" s="142"/>
      <c r="I28" s="455"/>
      <c r="J28" s="469"/>
    </row>
    <row r="29" spans="2:10" s="470" customFormat="1" ht="15.5">
      <c r="B29" s="463"/>
      <c r="C29" s="142"/>
      <c r="D29" s="142"/>
      <c r="E29" s="142"/>
      <c r="F29" s="142"/>
      <c r="G29" s="142"/>
      <c r="H29" s="142"/>
      <c r="I29" s="455"/>
      <c r="J29" s="469"/>
    </row>
    <row r="30" spans="2:10" s="470" customFormat="1">
      <c r="B30" s="464" t="s">
        <v>489</v>
      </c>
      <c r="C30" s="142"/>
      <c r="D30" s="142"/>
      <c r="E30" s="142"/>
      <c r="F30" s="142"/>
      <c r="G30" s="142"/>
      <c r="H30" s="142"/>
      <c r="I30" s="455"/>
      <c r="J30" s="469"/>
    </row>
    <row r="31" spans="2:10" s="470" customFormat="1" ht="15.5">
      <c r="B31" s="465"/>
      <c r="C31" s="142"/>
      <c r="D31" s="142"/>
      <c r="E31" s="142"/>
      <c r="F31" s="142"/>
      <c r="G31" s="142"/>
      <c r="H31" s="142"/>
      <c r="I31" s="455"/>
      <c r="J31" s="469"/>
    </row>
    <row r="32" spans="2:10" s="470" customFormat="1" ht="15.5">
      <c r="B32" s="465"/>
      <c r="C32" s="142">
        <f>C26+'Stmt of approp Recurrent'!C24</f>
        <v>8118458146.5261478</v>
      </c>
      <c r="D32" s="142"/>
      <c r="E32" s="142"/>
      <c r="F32" s="142"/>
      <c r="G32" s="142"/>
      <c r="H32" s="142"/>
      <c r="I32" s="455"/>
      <c r="J32" s="469"/>
    </row>
    <row r="33" spans="2:10" s="470" customFormat="1" ht="15.5">
      <c r="B33" s="465"/>
      <c r="C33" s="142"/>
      <c r="D33" s="142"/>
      <c r="E33" s="142"/>
      <c r="F33" s="142"/>
      <c r="G33" s="142"/>
      <c r="H33" s="142"/>
      <c r="I33" s="455"/>
      <c r="J33" s="469"/>
    </row>
    <row r="34" spans="2:10" s="470" customFormat="1" ht="15.5">
      <c r="B34" s="463" t="s">
        <v>333</v>
      </c>
      <c r="C34" s="142"/>
      <c r="D34" s="142"/>
      <c r="E34" s="142"/>
      <c r="F34" s="142"/>
      <c r="G34" s="142"/>
      <c r="H34" s="142"/>
      <c r="I34" s="463" t="s">
        <v>333</v>
      </c>
      <c r="J34" s="469"/>
    </row>
    <row r="35" spans="2:10" s="470" customFormat="1" ht="15.5">
      <c r="B35" s="463" t="s">
        <v>334</v>
      </c>
      <c r="C35" s="142"/>
      <c r="D35" s="142"/>
      <c r="E35" s="142"/>
      <c r="F35" s="142"/>
      <c r="G35" s="142"/>
      <c r="H35" s="142"/>
      <c r="I35" s="463" t="s">
        <v>490</v>
      </c>
      <c r="J35" s="469"/>
    </row>
    <row r="36" spans="2:10" s="470" customFormat="1" ht="15.5">
      <c r="B36" s="463"/>
      <c r="C36" s="142"/>
      <c r="D36" s="142"/>
      <c r="E36" s="142"/>
      <c r="F36" s="142"/>
      <c r="G36" s="142"/>
      <c r="H36" s="142"/>
      <c r="I36" s="455"/>
      <c r="J36" s="469"/>
    </row>
  </sheetData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topLeftCell="A5" workbookViewId="0">
      <selection activeCell="B5" sqref="B5:I25"/>
    </sheetView>
  </sheetViews>
  <sheetFormatPr defaultColWidth="9.1796875" defaultRowHeight="14"/>
  <cols>
    <col min="1" max="1" width="3.81640625" style="449" customWidth="1"/>
    <col min="2" max="2" width="35.81640625" style="455" customWidth="1"/>
    <col min="3" max="3" width="13.54296875" style="244" bestFit="1" customWidth="1"/>
    <col min="4" max="6" width="13.26953125" style="244" bestFit="1" customWidth="1"/>
    <col min="7" max="7" width="14.54296875" style="244" customWidth="1"/>
    <col min="8" max="8" width="16.453125" style="244" bestFit="1" customWidth="1"/>
    <col min="9" max="9" width="12.90625" style="452" bestFit="1" customWidth="1"/>
    <col min="10" max="10" width="15.08984375" style="451" customWidth="1"/>
    <col min="11" max="11" width="15.81640625" style="451" customWidth="1"/>
    <col min="12" max="12" width="12.7265625" style="451" customWidth="1"/>
    <col min="13" max="16384" width="9.1796875" style="451"/>
  </cols>
  <sheetData>
    <row r="1" spans="2:11">
      <c r="B1" s="450" t="s">
        <v>0</v>
      </c>
    </row>
    <row r="2" spans="2:11">
      <c r="B2" s="450" t="s">
        <v>1</v>
      </c>
    </row>
    <row r="3" spans="2:11">
      <c r="B3" s="450" t="s">
        <v>2540</v>
      </c>
    </row>
    <row r="4" spans="2:11" s="453" customFormat="1" ht="15">
      <c r="B4" s="454" t="s">
        <v>491</v>
      </c>
      <c r="C4" s="142"/>
      <c r="D4" s="142"/>
      <c r="E4" s="142"/>
      <c r="F4" s="142"/>
      <c r="G4" s="142"/>
      <c r="H4" s="142"/>
      <c r="I4" s="456"/>
      <c r="J4" s="457"/>
    </row>
    <row r="5" spans="2:11" s="453" customFormat="1" ht="39">
      <c r="B5" s="234" t="s">
        <v>479</v>
      </c>
      <c r="C5" s="583" t="s">
        <v>883</v>
      </c>
      <c r="D5" s="583" t="s">
        <v>2447</v>
      </c>
      <c r="E5" s="583" t="s">
        <v>2889</v>
      </c>
      <c r="F5" s="583" t="s">
        <v>2898</v>
      </c>
      <c r="G5" s="583" t="s">
        <v>336</v>
      </c>
      <c r="H5" s="583" t="s">
        <v>480</v>
      </c>
      <c r="I5" s="235" t="s">
        <v>492</v>
      </c>
      <c r="J5" s="457"/>
    </row>
    <row r="6" spans="2:11" s="453" customFormat="1">
      <c r="B6" s="236"/>
      <c r="C6" s="584" t="s">
        <v>3</v>
      </c>
      <c r="D6" s="584"/>
      <c r="E6" s="584" t="s">
        <v>3</v>
      </c>
      <c r="F6" s="584"/>
      <c r="G6" s="584" t="s">
        <v>3</v>
      </c>
      <c r="H6" s="584" t="s">
        <v>3</v>
      </c>
      <c r="I6" s="235" t="s">
        <v>3</v>
      </c>
      <c r="J6" s="457" t="s">
        <v>2541</v>
      </c>
    </row>
    <row r="7" spans="2:11" s="453" customFormat="1">
      <c r="B7" s="238" t="s">
        <v>482</v>
      </c>
      <c r="C7" s="585"/>
      <c r="D7" s="585"/>
      <c r="E7" s="585"/>
      <c r="F7" s="585"/>
      <c r="G7" s="585"/>
      <c r="H7" s="585"/>
      <c r="I7" s="458"/>
      <c r="J7" s="457"/>
    </row>
    <row r="8" spans="2:11" s="453" customFormat="1">
      <c r="B8" s="253" t="s">
        <v>306</v>
      </c>
      <c r="C8" s="585">
        <f>'Stmt of approp combined'!E8*0.7</f>
        <v>5354506584.6999998</v>
      </c>
      <c r="D8" s="585">
        <f>'Stmt of approp combined'!F8-'Stmt of approp Development'!D10</f>
        <v>1183406729</v>
      </c>
      <c r="E8" s="585">
        <f>'Stmt of approp combined'!G8-'Stmt of approp Development'!E10</f>
        <v>1463762810</v>
      </c>
      <c r="F8" s="585">
        <f>'Stmt of approp combined'!H8-'Stmt of approp Development'!F10</f>
        <v>1252616543</v>
      </c>
      <c r="G8" s="585">
        <f>E8+D8+F8</f>
        <v>3899786082</v>
      </c>
      <c r="H8" s="585">
        <f>C8-G8</f>
        <v>1454720502.6999998</v>
      </c>
      <c r="I8" s="459">
        <f>G8/C8</f>
        <v>0.72831847721380583</v>
      </c>
      <c r="J8" s="457">
        <f>E8-D8</f>
        <v>280356081</v>
      </c>
    </row>
    <row r="9" spans="2:11" s="453" customFormat="1">
      <c r="B9" s="253" t="s">
        <v>3060</v>
      </c>
      <c r="C9" s="585">
        <f>'Stmt of approp combined'!E9*0.7</f>
        <v>0</v>
      </c>
      <c r="D9" s="585">
        <f>'Stmt of approp combined'!F9-'Stmt of approp Development'!D11</f>
        <v>0</v>
      </c>
      <c r="E9" s="585">
        <f>'Stmt of approp combined'!G9</f>
        <v>0</v>
      </c>
      <c r="F9" s="585">
        <f>'Stmt of approp combined'!H9-'Stmt of approp Development'!F11</f>
        <v>0</v>
      </c>
      <c r="G9" s="585">
        <f t="shared" ref="G9:G10" si="0">E9+D9+F9</f>
        <v>0</v>
      </c>
      <c r="H9" s="585">
        <f t="shared" ref="H9:H10" si="1">C9-G9</f>
        <v>0</v>
      </c>
      <c r="I9" s="459">
        <v>0</v>
      </c>
      <c r="J9" s="457">
        <f t="shared" ref="J9:J10" si="2">E9-D9</f>
        <v>0</v>
      </c>
    </row>
    <row r="10" spans="2:11" s="453" customFormat="1">
      <c r="B10" s="253" t="s">
        <v>314</v>
      </c>
      <c r="C10" s="585">
        <f>'Stmt of approp combined'!E10-139824378</f>
        <v>329338646</v>
      </c>
      <c r="D10" s="585">
        <f>'Stmt of approp combined'!F10-'Stmt of approp Development'!D12</f>
        <v>58317958.549999997</v>
      </c>
      <c r="E10" s="585">
        <f>'Stmt of approp combined'!G10*0.6</f>
        <v>25386343.710000001</v>
      </c>
      <c r="F10" s="585">
        <f>'Stmt of approp combined'!H10-'Stmt of approp Development'!F12</f>
        <v>95555187.50999999</v>
      </c>
      <c r="G10" s="585">
        <f t="shared" si="0"/>
        <v>179259489.76999998</v>
      </c>
      <c r="H10" s="585">
        <f t="shared" si="1"/>
        <v>150079156.23000002</v>
      </c>
      <c r="I10" s="459">
        <f>G10/C10</f>
        <v>0.54430141116812625</v>
      </c>
      <c r="J10" s="457">
        <f t="shared" si="2"/>
        <v>-32931614.839999996</v>
      </c>
    </row>
    <row r="11" spans="2:11" s="461" customFormat="1" ht="17">
      <c r="B11" s="255" t="s">
        <v>34</v>
      </c>
      <c r="C11" s="589">
        <f t="shared" ref="C11:H11" si="3">SUM(C8:C10)</f>
        <v>5683845230.6999998</v>
      </c>
      <c r="D11" s="589">
        <f t="shared" si="3"/>
        <v>1241724687.55</v>
      </c>
      <c r="E11" s="589">
        <f t="shared" si="3"/>
        <v>1489149153.71</v>
      </c>
      <c r="F11" s="589">
        <f t="shared" si="3"/>
        <v>1348171730.51</v>
      </c>
      <c r="G11" s="589">
        <f t="shared" si="3"/>
        <v>4079045571.77</v>
      </c>
      <c r="H11" s="589">
        <f t="shared" si="3"/>
        <v>1604799658.9299998</v>
      </c>
      <c r="I11" s="378">
        <f t="shared" ref="I11" si="4">G11/C11</f>
        <v>0.71765598924790586</v>
      </c>
      <c r="J11" s="457">
        <f>E11-D11</f>
        <v>247424466.16000009</v>
      </c>
      <c r="K11" s="453"/>
    </row>
    <row r="12" spans="2:11" s="453" customFormat="1">
      <c r="B12" s="238" t="s">
        <v>317</v>
      </c>
      <c r="C12" s="590">
        <v>0</v>
      </c>
      <c r="D12" s="585">
        <v>0</v>
      </c>
      <c r="E12" s="590">
        <v>0</v>
      </c>
      <c r="F12" s="590">
        <v>0</v>
      </c>
      <c r="G12" s="585">
        <f t="shared" ref="G12" si="5">E12</f>
        <v>0</v>
      </c>
      <c r="H12" s="585">
        <f t="shared" ref="H12:H23" si="6">C12-E12</f>
        <v>0</v>
      </c>
      <c r="I12" s="459">
        <v>0</v>
      </c>
      <c r="J12" s="457"/>
    </row>
    <row r="13" spans="2:11" s="453" customFormat="1">
      <c r="B13" s="253" t="s">
        <v>318</v>
      </c>
      <c r="C13" s="590">
        <v>3059743913.8570004</v>
      </c>
      <c r="D13" s="585">
        <v>820646046.39999998</v>
      </c>
      <c r="E13" s="590">
        <v>1021114361.15</v>
      </c>
      <c r="F13" s="590">
        <v>893310744.45000005</v>
      </c>
      <c r="G13" s="585">
        <f>F13+E13+D13</f>
        <v>2735071152</v>
      </c>
      <c r="H13" s="585">
        <f t="shared" si="6"/>
        <v>2038629552.7070003</v>
      </c>
      <c r="I13" s="459">
        <f>G13/C13</f>
        <v>0.89388890998798332</v>
      </c>
      <c r="J13" s="457">
        <f>E13-D13</f>
        <v>200468314.75</v>
      </c>
    </row>
    <row r="14" spans="2:11" s="453" customFormat="1">
      <c r="B14" s="253" t="s">
        <v>319</v>
      </c>
      <c r="C14" s="590">
        <v>1507336143.7315695</v>
      </c>
      <c r="D14" s="585">
        <v>65432141.149999991</v>
      </c>
      <c r="E14" s="590">
        <v>166740497.66000009</v>
      </c>
      <c r="F14" s="590">
        <v>181480201.34999999</v>
      </c>
      <c r="G14" s="585">
        <f t="shared" ref="G14:G23" si="7">F14+E14+D14</f>
        <v>413652840.16000009</v>
      </c>
      <c r="H14" s="585">
        <f t="shared" si="6"/>
        <v>1340595646.0715694</v>
      </c>
      <c r="I14" s="459">
        <f t="shared" ref="I14:I24" si="8">G14/C14</f>
        <v>0.27442640573585586</v>
      </c>
      <c r="J14" s="457">
        <f t="shared" ref="J14:J25" si="9">E14-D14</f>
        <v>101308356.51000009</v>
      </c>
    </row>
    <row r="15" spans="2:11" s="453" customFormat="1">
      <c r="B15" s="253" t="s">
        <v>320</v>
      </c>
      <c r="C15" s="590">
        <v>0</v>
      </c>
      <c r="D15" s="585">
        <v>0</v>
      </c>
      <c r="E15" s="590">
        <v>0</v>
      </c>
      <c r="F15" s="590">
        <v>0</v>
      </c>
      <c r="G15" s="585">
        <f t="shared" si="7"/>
        <v>0</v>
      </c>
      <c r="H15" s="585">
        <f t="shared" si="6"/>
        <v>0</v>
      </c>
      <c r="I15" s="459">
        <v>0</v>
      </c>
      <c r="J15" s="457">
        <f t="shared" si="9"/>
        <v>0</v>
      </c>
    </row>
    <row r="16" spans="2:11" s="453" customFormat="1">
      <c r="B16" s="253" t="s">
        <v>321</v>
      </c>
      <c r="C16" s="590">
        <v>0</v>
      </c>
      <c r="D16" s="585">
        <v>0</v>
      </c>
      <c r="E16" s="590">
        <v>0</v>
      </c>
      <c r="F16" s="590">
        <v>0</v>
      </c>
      <c r="G16" s="585">
        <f t="shared" si="7"/>
        <v>0</v>
      </c>
      <c r="H16" s="585">
        <f t="shared" si="6"/>
        <v>0</v>
      </c>
      <c r="I16" s="459">
        <v>0</v>
      </c>
      <c r="J16" s="457">
        <f t="shared" si="9"/>
        <v>0</v>
      </c>
    </row>
    <row r="17" spans="2:10" s="453" customFormat="1">
      <c r="B17" s="253" t="s">
        <v>322</v>
      </c>
      <c r="C17" s="590">
        <v>851195833</v>
      </c>
      <c r="D17" s="585">
        <v>56000000</v>
      </c>
      <c r="E17" s="590">
        <v>248000000</v>
      </c>
      <c r="F17" s="590">
        <v>294629994</v>
      </c>
      <c r="G17" s="585">
        <f t="shared" si="7"/>
        <v>598629994</v>
      </c>
      <c r="H17" s="585">
        <f t="shared" si="6"/>
        <v>603195833</v>
      </c>
      <c r="I17" s="459">
        <f t="shared" si="8"/>
        <v>0.70328116138698249</v>
      </c>
      <c r="J17" s="457">
        <f t="shared" si="9"/>
        <v>192000000</v>
      </c>
    </row>
    <row r="18" spans="2:10" s="453" customFormat="1">
      <c r="B18" s="253" t="s">
        <v>323</v>
      </c>
      <c r="C18" s="590">
        <v>134005728.934</v>
      </c>
      <c r="D18" s="585">
        <v>9187823</v>
      </c>
      <c r="E18" s="590">
        <v>7504000.0000000019</v>
      </c>
      <c r="F18" s="590">
        <v>10640130.35</v>
      </c>
      <c r="G18" s="585">
        <f t="shared" si="7"/>
        <v>27331953.350000001</v>
      </c>
      <c r="H18" s="585">
        <f t="shared" si="6"/>
        <v>126501728.934</v>
      </c>
      <c r="I18" s="459">
        <f t="shared" si="8"/>
        <v>0.20396108112259465</v>
      </c>
      <c r="J18" s="457">
        <f t="shared" si="9"/>
        <v>-1683822.9999999981</v>
      </c>
    </row>
    <row r="19" spans="2:10" s="453" customFormat="1">
      <c r="B19" s="253" t="s">
        <v>324</v>
      </c>
      <c r="C19" s="590">
        <v>0</v>
      </c>
      <c r="D19" s="585">
        <v>0</v>
      </c>
      <c r="E19" s="590">
        <v>0</v>
      </c>
      <c r="F19" s="590">
        <v>0</v>
      </c>
      <c r="G19" s="585">
        <f t="shared" si="7"/>
        <v>0</v>
      </c>
      <c r="H19" s="585">
        <f t="shared" si="6"/>
        <v>0</v>
      </c>
      <c r="I19" s="459">
        <v>0</v>
      </c>
      <c r="J19" s="457">
        <f t="shared" si="9"/>
        <v>0</v>
      </c>
    </row>
    <row r="20" spans="2:10" s="453" customFormat="1">
      <c r="B20" s="253" t="s">
        <v>325</v>
      </c>
      <c r="C20" s="590">
        <v>131563611.6035789</v>
      </c>
      <c r="D20" s="585">
        <v>0</v>
      </c>
      <c r="E20" s="590">
        <v>2358375</v>
      </c>
      <c r="F20" s="590">
        <v>4729808.8499999996</v>
      </c>
      <c r="G20" s="585">
        <f t="shared" si="7"/>
        <v>7088183.8499999996</v>
      </c>
      <c r="H20" s="585">
        <f t="shared" si="6"/>
        <v>129205236.6035789</v>
      </c>
      <c r="I20" s="459">
        <f t="shared" si="8"/>
        <v>5.3876476661022139E-2</v>
      </c>
      <c r="J20" s="457">
        <f t="shared" si="9"/>
        <v>2358375</v>
      </c>
    </row>
    <row r="21" spans="2:10" s="453" customFormat="1">
      <c r="B21" s="253" t="s">
        <v>326</v>
      </c>
      <c r="C21" s="590">
        <v>0</v>
      </c>
      <c r="D21" s="585">
        <v>0</v>
      </c>
      <c r="E21" s="590">
        <v>0</v>
      </c>
      <c r="F21" s="590">
        <v>0</v>
      </c>
      <c r="G21" s="585">
        <f t="shared" si="7"/>
        <v>0</v>
      </c>
      <c r="H21" s="585">
        <f t="shared" si="6"/>
        <v>0</v>
      </c>
      <c r="I21" s="459">
        <v>0</v>
      </c>
      <c r="J21" s="457">
        <f t="shared" si="9"/>
        <v>0</v>
      </c>
    </row>
    <row r="22" spans="2:10" s="453" customFormat="1" ht="26">
      <c r="B22" s="253" t="s">
        <v>327</v>
      </c>
      <c r="C22" s="590">
        <v>0</v>
      </c>
      <c r="D22" s="585">
        <v>0</v>
      </c>
      <c r="E22" s="590">
        <v>0</v>
      </c>
      <c r="F22" s="590">
        <v>0</v>
      </c>
      <c r="G22" s="585">
        <f t="shared" si="7"/>
        <v>0</v>
      </c>
      <c r="H22" s="585">
        <f t="shared" si="6"/>
        <v>0</v>
      </c>
      <c r="I22" s="459">
        <v>0</v>
      </c>
      <c r="J22" s="457">
        <f t="shared" si="9"/>
        <v>0</v>
      </c>
    </row>
    <row r="23" spans="2:10" s="453" customFormat="1">
      <c r="B23" s="253" t="s">
        <v>328</v>
      </c>
      <c r="C23" s="590">
        <v>0</v>
      </c>
      <c r="D23" s="585">
        <v>0</v>
      </c>
      <c r="E23" s="590">
        <v>0</v>
      </c>
      <c r="F23" s="590">
        <v>0</v>
      </c>
      <c r="G23" s="585">
        <f t="shared" si="7"/>
        <v>0</v>
      </c>
      <c r="H23" s="585">
        <f t="shared" si="6"/>
        <v>0</v>
      </c>
      <c r="I23" s="459">
        <v>0</v>
      </c>
      <c r="J23" s="457">
        <f t="shared" si="9"/>
        <v>0</v>
      </c>
    </row>
    <row r="24" spans="2:10" s="461" customFormat="1" ht="17">
      <c r="B24" s="255" t="s">
        <v>483</v>
      </c>
      <c r="C24" s="589">
        <f>SUM(C12:C23)</f>
        <v>5683845231.1261482</v>
      </c>
      <c r="D24" s="589">
        <f t="shared" ref="D24:H24" si="10">SUM(D12:D23)</f>
        <v>951266010.54999995</v>
      </c>
      <c r="E24" s="589">
        <f t="shared" si="10"/>
        <v>1445717233.8099999</v>
      </c>
      <c r="F24" s="589">
        <f t="shared" si="10"/>
        <v>1384790878.9999998</v>
      </c>
      <c r="G24" s="589">
        <f t="shared" si="10"/>
        <v>3781774123.3599997</v>
      </c>
      <c r="H24" s="589">
        <f t="shared" si="10"/>
        <v>4238127997.3161488</v>
      </c>
      <c r="I24" s="378">
        <f t="shared" si="8"/>
        <v>0.66535487325553222</v>
      </c>
      <c r="J24" s="457">
        <f t="shared" si="9"/>
        <v>494451223.25999999</v>
      </c>
    </row>
    <row r="25" spans="2:10" s="453" customFormat="1">
      <c r="B25" s="999" t="s">
        <v>848</v>
      </c>
      <c r="C25" s="1000">
        <f>C11-C24</f>
        <v>-0.42614841461181641</v>
      </c>
      <c r="D25" s="1000">
        <f t="shared" ref="D25:H25" si="11">D11-D24</f>
        <v>290458677</v>
      </c>
      <c r="E25" s="1000">
        <f t="shared" si="11"/>
        <v>43431919.900000095</v>
      </c>
      <c r="F25" s="1000">
        <f t="shared" si="11"/>
        <v>-36619148.489999771</v>
      </c>
      <c r="G25" s="1000">
        <f t="shared" si="11"/>
        <v>297271448.41000032</v>
      </c>
      <c r="H25" s="1000">
        <f t="shared" si="11"/>
        <v>-2633328338.3861489</v>
      </c>
      <c r="I25" s="1001"/>
      <c r="J25" s="457">
        <f t="shared" si="9"/>
        <v>-247026757.0999999</v>
      </c>
    </row>
    <row r="26" spans="2:10" s="453" customFormat="1" ht="15.5">
      <c r="B26" s="463"/>
      <c r="C26" s="142"/>
      <c r="D26" s="142"/>
      <c r="E26" s="142"/>
      <c r="F26" s="142"/>
      <c r="G26" s="142"/>
      <c r="H26" s="142"/>
      <c r="I26" s="456"/>
      <c r="J26" s="457"/>
    </row>
    <row r="27" spans="2:10" s="453" customFormat="1">
      <c r="B27" s="464" t="s">
        <v>489</v>
      </c>
      <c r="C27" s="142"/>
      <c r="D27" s="142"/>
      <c r="E27" s="142"/>
      <c r="F27" s="142"/>
      <c r="G27" s="142"/>
      <c r="H27" s="142">
        <v>90995258.526980877</v>
      </c>
      <c r="I27" s="456"/>
      <c r="J27" s="457"/>
    </row>
    <row r="28" spans="2:10" s="453" customFormat="1" ht="15.5">
      <c r="B28" s="465"/>
      <c r="C28" s="142"/>
      <c r="D28" s="142"/>
      <c r="E28" s="142"/>
      <c r="F28" s="142"/>
      <c r="G28" s="142">
        <f>G13+G14+G18+G20</f>
        <v>3183144129.3599997</v>
      </c>
      <c r="H28" s="142" t="e">
        <f>#REF!-H27</f>
        <v>#REF!</v>
      </c>
      <c r="I28" s="456"/>
      <c r="J28" s="457"/>
    </row>
    <row r="29" spans="2:10" s="453" customFormat="1" ht="15.5">
      <c r="B29" s="465"/>
      <c r="C29" s="142"/>
      <c r="D29" s="142"/>
      <c r="E29" s="142" t="s">
        <v>2908</v>
      </c>
      <c r="F29" s="142">
        <v>56000000</v>
      </c>
      <c r="G29" s="142"/>
      <c r="H29" s="142"/>
      <c r="I29" s="456"/>
      <c r="J29" s="457"/>
    </row>
    <row r="30" spans="2:10" s="453" customFormat="1" ht="15.5">
      <c r="B30" s="465"/>
      <c r="C30" s="142">
        <f>C11+'Stmt of approp Development'!C13</f>
        <v>8118458145</v>
      </c>
      <c r="D30" s="142">
        <f>D11+'Stmt of approp Development'!D13</f>
        <v>1241724687.55</v>
      </c>
      <c r="E30" s="142">
        <f>E11+'Stmt of approp Development'!E13</f>
        <v>1799490263.8499999</v>
      </c>
      <c r="F30" s="142">
        <f>F11+'Stmt of approp Development'!F13</f>
        <v>1428294150.51</v>
      </c>
      <c r="G30" s="142">
        <f>G11+'Stmt of approp Development'!G13</f>
        <v>4469509101.9099998</v>
      </c>
      <c r="H30" s="142">
        <f>H11+'Stmt of approp Development'!H13</f>
        <v>3648949043.0900002</v>
      </c>
      <c r="I30" s="456"/>
      <c r="J30" s="457"/>
    </row>
    <row r="31" spans="2:10" s="453" customFormat="1" ht="62">
      <c r="B31" s="463" t="s">
        <v>333</v>
      </c>
      <c r="C31" s="142"/>
      <c r="D31" s="142"/>
      <c r="E31" s="142" t="s">
        <v>2890</v>
      </c>
      <c r="F31" s="142">
        <v>294629994</v>
      </c>
      <c r="G31" s="142"/>
      <c r="H31" s="142"/>
      <c r="I31" s="466" t="s">
        <v>333</v>
      </c>
      <c r="J31" s="457"/>
    </row>
    <row r="32" spans="2:10" s="453" customFormat="1" ht="46.5">
      <c r="B32" s="463" t="s">
        <v>334</v>
      </c>
      <c r="C32" s="142"/>
      <c r="D32" s="142"/>
      <c r="E32" s="142"/>
      <c r="F32" s="142">
        <f>SUM(F29:F31)</f>
        <v>1778924144.51</v>
      </c>
      <c r="G32" s="142"/>
      <c r="H32" s="142"/>
      <c r="I32" s="466" t="s">
        <v>490</v>
      </c>
      <c r="J32" s="457"/>
    </row>
    <row r="33" spans="2:10" s="453" customFormat="1" ht="15.5">
      <c r="B33" s="463"/>
      <c r="C33" s="142"/>
      <c r="D33" s="142"/>
      <c r="E33" s="142"/>
      <c r="F33" s="142"/>
      <c r="G33" s="142"/>
      <c r="H33" s="142"/>
      <c r="I33" s="456"/>
      <c r="J33" s="457"/>
    </row>
  </sheetData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15"/>
  <sheetViews>
    <sheetView workbookViewId="0">
      <selection activeCell="A2" sqref="A2:E15"/>
    </sheetView>
  </sheetViews>
  <sheetFormatPr defaultColWidth="8.7265625" defaultRowHeight="13"/>
  <cols>
    <col min="1" max="1" width="24.81640625" style="428" customWidth="1"/>
    <col min="2" max="2" width="17.453125" style="434" bestFit="1" customWidth="1"/>
    <col min="3" max="3" width="18.26953125" style="434" bestFit="1" customWidth="1"/>
    <col min="4" max="4" width="14.1796875" style="434" bestFit="1" customWidth="1"/>
    <col min="5" max="5" width="16.81640625" style="428" bestFit="1" customWidth="1"/>
    <col min="6" max="6" width="8.7265625" style="428"/>
    <col min="7" max="7" width="13.6328125" style="428" customWidth="1"/>
    <col min="8" max="16384" width="8.7265625" style="428"/>
  </cols>
  <sheetData>
    <row r="2" spans="1:5" ht="52">
      <c r="A2" s="424" t="s">
        <v>864</v>
      </c>
      <c r="B2" s="436" t="s">
        <v>865</v>
      </c>
      <c r="C2" s="430" t="s">
        <v>3038</v>
      </c>
      <c r="D2" s="430" t="s">
        <v>3039</v>
      </c>
      <c r="E2" s="425" t="s">
        <v>866</v>
      </c>
    </row>
    <row r="3" spans="1:5">
      <c r="A3" s="424"/>
      <c r="B3" s="436" t="s">
        <v>867</v>
      </c>
      <c r="C3" s="430"/>
      <c r="D3" s="430"/>
      <c r="E3" s="425" t="s">
        <v>867</v>
      </c>
    </row>
    <row r="4" spans="1:5">
      <c r="A4" s="424"/>
      <c r="B4" s="436" t="s">
        <v>868</v>
      </c>
      <c r="C4" s="430"/>
      <c r="D4" s="430"/>
      <c r="E4" s="425" t="s">
        <v>868</v>
      </c>
    </row>
    <row r="5" spans="1:5">
      <c r="A5" s="426" t="s">
        <v>869</v>
      </c>
      <c r="B5" s="432">
        <v>240877239</v>
      </c>
      <c r="C5" s="431">
        <v>0</v>
      </c>
      <c r="D5" s="432">
        <v>0</v>
      </c>
      <c r="E5" s="435">
        <f>B5+C5-D5</f>
        <v>240877239</v>
      </c>
    </row>
    <row r="6" spans="1:5" ht="26">
      <c r="A6" s="426" t="s">
        <v>879</v>
      </c>
      <c r="B6" s="437">
        <v>1339019383.5999999</v>
      </c>
      <c r="C6" s="431">
        <v>151152037.45000002</v>
      </c>
      <c r="D6" s="432">
        <v>0</v>
      </c>
      <c r="E6" s="435">
        <f>B6+C6-D6</f>
        <v>1490171421.05</v>
      </c>
    </row>
    <row r="7" spans="1:5">
      <c r="A7" s="426" t="s">
        <v>870</v>
      </c>
      <c r="B7" s="432">
        <v>350998462</v>
      </c>
      <c r="C7" s="431">
        <v>0</v>
      </c>
      <c r="D7" s="432">
        <v>0</v>
      </c>
      <c r="E7" s="435">
        <f t="shared" ref="E7:E12" si="0">B7+C7-D7</f>
        <v>350998462</v>
      </c>
    </row>
    <row r="8" spans="1:5" ht="39">
      <c r="A8" s="426" t="s">
        <v>871</v>
      </c>
      <c r="B8" s="432">
        <v>465226190.75</v>
      </c>
      <c r="C8" s="431">
        <v>7088183.8499999996</v>
      </c>
      <c r="D8" s="432">
        <v>0</v>
      </c>
      <c r="E8" s="435">
        <f t="shared" si="0"/>
        <v>472314374.60000002</v>
      </c>
    </row>
    <row r="9" spans="1:5" ht="39">
      <c r="A9" s="426" t="s">
        <v>872</v>
      </c>
      <c r="B9" s="432">
        <v>331799884.25</v>
      </c>
      <c r="C9" s="431">
        <v>0</v>
      </c>
      <c r="D9" s="432">
        <v>0</v>
      </c>
      <c r="E9" s="435">
        <f t="shared" si="0"/>
        <v>331799884.25</v>
      </c>
    </row>
    <row r="10" spans="1:5" ht="26">
      <c r="A10" s="426" t="s">
        <v>873</v>
      </c>
      <c r="B10" s="432">
        <v>642438576.35000002</v>
      </c>
      <c r="C10" s="431">
        <v>0</v>
      </c>
      <c r="D10" s="432">
        <v>0</v>
      </c>
      <c r="E10" s="435">
        <f t="shared" si="0"/>
        <v>642438576.35000002</v>
      </c>
    </row>
    <row r="11" spans="1:5" ht="26">
      <c r="A11" s="426" t="s">
        <v>874</v>
      </c>
      <c r="B11" s="432">
        <v>0</v>
      </c>
      <c r="C11" s="431">
        <v>0</v>
      </c>
      <c r="D11" s="432">
        <v>0</v>
      </c>
      <c r="E11" s="435">
        <f t="shared" si="0"/>
        <v>0</v>
      </c>
    </row>
    <row r="12" spans="1:5">
      <c r="A12" s="426" t="s">
        <v>875</v>
      </c>
      <c r="B12" s="432">
        <v>0</v>
      </c>
      <c r="C12" s="431">
        <v>0</v>
      </c>
      <c r="D12" s="432">
        <v>0</v>
      </c>
      <c r="E12" s="435">
        <f t="shared" si="0"/>
        <v>0</v>
      </c>
    </row>
    <row r="13" spans="1:5">
      <c r="A13" s="427" t="s">
        <v>876</v>
      </c>
      <c r="B13" s="433">
        <f>SUM(B5:B12)</f>
        <v>3370359735.9499998</v>
      </c>
      <c r="C13" s="433">
        <f>SUM(C5:C12)</f>
        <v>158240221.30000001</v>
      </c>
      <c r="D13" s="433">
        <f t="shared" ref="D13" si="1">SUM(D5:D12)</f>
        <v>0</v>
      </c>
      <c r="E13" s="433">
        <f t="shared" ref="E13" si="2">SUM(E5:E12)</f>
        <v>3528599957.25</v>
      </c>
    </row>
    <row r="14" spans="1:5" ht="39">
      <c r="A14" s="426" t="s">
        <v>877</v>
      </c>
      <c r="B14" s="432">
        <v>5890552331.0500002</v>
      </c>
      <c r="C14" s="432">
        <v>0</v>
      </c>
      <c r="D14" s="432">
        <v>0</v>
      </c>
      <c r="E14" s="435">
        <f>B14+C14-D14</f>
        <v>5890552331.0500002</v>
      </c>
    </row>
    <row r="15" spans="1:5" ht="26">
      <c r="A15" s="427" t="s">
        <v>878</v>
      </c>
      <c r="B15" s="433">
        <f>B14+B13</f>
        <v>9260912067</v>
      </c>
      <c r="C15" s="433">
        <f t="shared" ref="C15:E15" si="3">C14+C13</f>
        <v>158240221.30000001</v>
      </c>
      <c r="D15" s="433">
        <f t="shared" si="3"/>
        <v>0</v>
      </c>
      <c r="E15" s="429">
        <f t="shared" si="3"/>
        <v>9419152288.2999992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494"/>
  <sheetViews>
    <sheetView topLeftCell="A481" workbookViewId="0">
      <selection activeCell="B495" sqref="B495"/>
    </sheetView>
  </sheetViews>
  <sheetFormatPr defaultColWidth="9.1796875" defaultRowHeight="14"/>
  <cols>
    <col min="1" max="1" width="3.81640625" style="14" customWidth="1"/>
    <col min="2" max="2" width="75.54296875" style="13" customWidth="1"/>
    <col min="3" max="3" width="18.81640625" style="149" customWidth="1"/>
    <col min="4" max="4" width="25.1796875" style="150" customWidth="1"/>
    <col min="5" max="5" width="27.54296875" style="149" customWidth="1"/>
    <col min="6" max="6" width="16.1796875" style="151" customWidth="1"/>
    <col min="7" max="7" width="25" style="152" customWidth="1"/>
    <col min="8" max="8" width="18.1796875" style="14" customWidth="1"/>
    <col min="9" max="9" width="15.453125" style="153" customWidth="1"/>
    <col min="10" max="10" width="26.1796875" style="14" customWidth="1"/>
    <col min="11" max="20" width="9.1796875" style="14" customWidth="1"/>
    <col min="21" max="21" width="0.1796875" style="14" customWidth="1"/>
    <col min="22" max="22" width="12.7265625" style="14" customWidth="1"/>
    <col min="23" max="23" width="20.453125" style="14" customWidth="1"/>
    <col min="24" max="16384" width="9.1796875" style="14"/>
  </cols>
  <sheetData>
    <row r="1" spans="2:10">
      <c r="B1" s="141" t="s">
        <v>0</v>
      </c>
      <c r="D1" s="149"/>
      <c r="E1" s="153"/>
      <c r="F1" s="153"/>
      <c r="G1" s="14"/>
      <c r="I1" s="14"/>
    </row>
    <row r="2" spans="2:10">
      <c r="B2" s="141" t="s">
        <v>1</v>
      </c>
      <c r="D2" s="149"/>
      <c r="E2" s="153"/>
      <c r="F2" s="153"/>
      <c r="G2" s="14"/>
      <c r="I2" s="14"/>
    </row>
    <row r="3" spans="2:10">
      <c r="B3" s="141" t="s">
        <v>2540</v>
      </c>
      <c r="D3" s="149"/>
      <c r="E3" s="153"/>
      <c r="F3" s="153"/>
      <c r="G3" s="14"/>
      <c r="I3" s="14"/>
    </row>
    <row r="4" spans="2:10">
      <c r="B4" s="154"/>
      <c r="D4" s="149"/>
      <c r="E4" s="153"/>
      <c r="F4" s="153"/>
      <c r="G4" s="14"/>
      <c r="I4" s="14"/>
    </row>
    <row r="5" spans="2:10">
      <c r="C5" s="155"/>
      <c r="D5" s="149"/>
      <c r="E5" s="153"/>
      <c r="F5" s="153"/>
      <c r="G5" s="14"/>
      <c r="I5" s="14"/>
    </row>
    <row r="6" spans="2:10">
      <c r="D6" s="149"/>
      <c r="E6" s="153"/>
      <c r="F6" s="153"/>
      <c r="G6" s="14"/>
      <c r="I6" s="14"/>
    </row>
    <row r="7" spans="2:10">
      <c r="D7" s="149"/>
      <c r="E7" s="153"/>
      <c r="F7" s="153"/>
      <c r="G7" s="14"/>
      <c r="I7" s="14"/>
    </row>
    <row r="8" spans="2:10">
      <c r="B8" s="156" t="s">
        <v>493</v>
      </c>
      <c r="C8" s="157" t="s">
        <v>494</v>
      </c>
      <c r="D8" s="158" t="s">
        <v>495</v>
      </c>
      <c r="E8" s="153"/>
      <c r="F8" s="153"/>
      <c r="G8" s="14"/>
      <c r="I8" s="14"/>
    </row>
    <row r="9" spans="2:10">
      <c r="C9" s="157" t="s">
        <v>3</v>
      </c>
      <c r="D9" s="158" t="s">
        <v>3</v>
      </c>
      <c r="E9" s="153"/>
      <c r="F9" s="153"/>
      <c r="G9" s="14"/>
      <c r="I9" s="14"/>
    </row>
    <row r="10" spans="2:10">
      <c r="B10" s="159" t="s">
        <v>2758</v>
      </c>
      <c r="C10" s="160">
        <v>0</v>
      </c>
      <c r="D10" s="161">
        <v>0</v>
      </c>
      <c r="E10" s="153"/>
      <c r="F10" s="153"/>
      <c r="G10" s="14"/>
      <c r="I10" s="14"/>
    </row>
    <row r="11" spans="2:10" s="147" customFormat="1" ht="15.5">
      <c r="B11" s="162" t="s">
        <v>5</v>
      </c>
      <c r="C11" s="163">
        <f>SUM(C10)</f>
        <v>0</v>
      </c>
      <c r="D11" s="163">
        <f>SUM(D10)</f>
        <v>0</v>
      </c>
      <c r="E11" s="164"/>
      <c r="F11" s="164"/>
      <c r="G11" s="14"/>
      <c r="H11" s="14"/>
      <c r="I11" s="14"/>
      <c r="J11" s="14"/>
    </row>
    <row r="12" spans="2:10">
      <c r="D12" s="149"/>
      <c r="E12" s="153"/>
      <c r="F12" s="153"/>
      <c r="G12" s="14"/>
      <c r="I12" s="14"/>
    </row>
    <row r="13" spans="2:10">
      <c r="D13" s="149"/>
      <c r="E13" s="153"/>
      <c r="F13" s="153"/>
      <c r="G13" s="14"/>
      <c r="I13" s="14"/>
    </row>
    <row r="14" spans="2:10">
      <c r="D14" s="149"/>
      <c r="E14" s="153"/>
      <c r="F14" s="153"/>
      <c r="G14" s="14"/>
      <c r="I14" s="14"/>
    </row>
    <row r="15" spans="2:10">
      <c r="B15" s="156" t="s">
        <v>6</v>
      </c>
      <c r="C15" s="155"/>
      <c r="D15" s="149"/>
      <c r="E15" s="153"/>
      <c r="F15" s="153"/>
      <c r="G15" s="14"/>
      <c r="I15" s="14"/>
    </row>
    <row r="16" spans="2:10">
      <c r="D16" s="149"/>
      <c r="E16" s="153"/>
      <c r="F16" s="153"/>
      <c r="G16" s="14"/>
      <c r="I16" s="14"/>
    </row>
    <row r="17" spans="2:10">
      <c r="B17" s="165"/>
      <c r="C17" s="157" t="s">
        <v>494</v>
      </c>
      <c r="D17" s="158" t="s">
        <v>495</v>
      </c>
      <c r="E17" s="158" t="s">
        <v>880</v>
      </c>
      <c r="F17" s="153"/>
      <c r="G17" s="14"/>
      <c r="I17" s="14"/>
    </row>
    <row r="18" spans="2:10">
      <c r="B18" s="162" t="s">
        <v>7</v>
      </c>
      <c r="C18" s="157" t="s">
        <v>3</v>
      </c>
      <c r="D18" s="158" t="s">
        <v>3</v>
      </c>
      <c r="E18" s="166" t="s">
        <v>3</v>
      </c>
      <c r="F18" s="153"/>
      <c r="G18" s="14"/>
      <c r="I18" s="14"/>
    </row>
    <row r="19" spans="2:10">
      <c r="B19" s="165"/>
      <c r="C19" s="157"/>
      <c r="D19" s="157"/>
      <c r="E19" s="161"/>
      <c r="F19" s="153"/>
      <c r="G19" s="14"/>
      <c r="I19" s="14"/>
    </row>
    <row r="20" spans="2:10" ht="14.5">
      <c r="B20" s="162" t="s">
        <v>8</v>
      </c>
      <c r="C20" s="167"/>
      <c r="D20" s="168"/>
      <c r="E20" s="161"/>
      <c r="F20" s="153"/>
      <c r="G20" s="14"/>
      <c r="I20" s="14"/>
    </row>
    <row r="21" spans="2:10">
      <c r="B21" s="169" t="s">
        <v>9</v>
      </c>
      <c r="C21" s="170">
        <v>0</v>
      </c>
      <c r="D21" s="160"/>
      <c r="E21" s="161"/>
      <c r="F21" s="153"/>
      <c r="G21" s="14"/>
      <c r="I21" s="14"/>
    </row>
    <row r="22" spans="2:10">
      <c r="B22" s="159" t="s">
        <v>10</v>
      </c>
      <c r="C22" s="170">
        <v>0</v>
      </c>
      <c r="D22" s="160">
        <v>0</v>
      </c>
      <c r="E22" s="161">
        <v>0</v>
      </c>
      <c r="F22" s="153"/>
      <c r="G22" s="14"/>
      <c r="I22" s="14"/>
    </row>
    <row r="23" spans="2:10">
      <c r="B23" s="159" t="s">
        <v>11</v>
      </c>
      <c r="C23" s="170">
        <v>0</v>
      </c>
      <c r="D23" s="160">
        <v>0</v>
      </c>
      <c r="E23" s="161">
        <v>0</v>
      </c>
      <c r="F23" s="153"/>
      <c r="G23" s="14"/>
      <c r="I23" s="14"/>
    </row>
    <row r="24" spans="2:10">
      <c r="B24" s="159" t="s">
        <v>12</v>
      </c>
      <c r="C24" s="170">
        <v>0</v>
      </c>
      <c r="D24" s="160">
        <v>0</v>
      </c>
      <c r="E24" s="161">
        <v>0</v>
      </c>
      <c r="F24" s="153"/>
      <c r="G24" s="14"/>
      <c r="I24" s="14"/>
    </row>
    <row r="25" spans="2:10">
      <c r="B25" s="159" t="s">
        <v>13</v>
      </c>
      <c r="C25" s="170">
        <v>0</v>
      </c>
      <c r="D25" s="160">
        <v>0</v>
      </c>
      <c r="E25" s="161">
        <v>0</v>
      </c>
      <c r="F25" s="153"/>
      <c r="G25" s="147"/>
      <c r="H25" s="147"/>
      <c r="I25" s="147"/>
      <c r="J25" s="147"/>
    </row>
    <row r="26" spans="2:10">
      <c r="B26" s="159"/>
      <c r="C26" s="170">
        <v>0</v>
      </c>
      <c r="D26" s="160"/>
      <c r="E26" s="161">
        <v>0</v>
      </c>
      <c r="F26" s="153"/>
      <c r="G26" s="14"/>
      <c r="I26" s="14"/>
    </row>
    <row r="27" spans="2:10">
      <c r="B27" s="169" t="s">
        <v>14</v>
      </c>
      <c r="C27" s="170">
        <v>0</v>
      </c>
      <c r="D27" s="160"/>
      <c r="E27" s="161">
        <v>0</v>
      </c>
      <c r="F27" s="153"/>
      <c r="G27" s="14"/>
      <c r="I27" s="14"/>
    </row>
    <row r="28" spans="2:10">
      <c r="B28" s="159" t="s">
        <v>15</v>
      </c>
      <c r="C28" s="170">
        <v>0</v>
      </c>
      <c r="D28" s="160">
        <v>0</v>
      </c>
      <c r="E28" s="161">
        <v>0</v>
      </c>
      <c r="F28" s="153"/>
      <c r="G28" s="14"/>
      <c r="I28" s="14"/>
    </row>
    <row r="29" spans="2:10">
      <c r="B29" s="159" t="s">
        <v>16</v>
      </c>
      <c r="C29" s="170">
        <v>0</v>
      </c>
      <c r="D29" s="160"/>
      <c r="E29" s="161">
        <v>0</v>
      </c>
      <c r="F29" s="153"/>
      <c r="G29" s="14"/>
      <c r="I29" s="14"/>
    </row>
    <row r="30" spans="2:10">
      <c r="B30" s="165"/>
      <c r="C30" s="170">
        <v>0</v>
      </c>
      <c r="D30" s="160"/>
      <c r="E30" s="161">
        <v>0</v>
      </c>
      <c r="F30" s="153"/>
      <c r="G30" s="14"/>
      <c r="I30" s="14"/>
    </row>
    <row r="31" spans="2:10">
      <c r="B31" s="162" t="s">
        <v>17</v>
      </c>
      <c r="C31" s="158">
        <v>0</v>
      </c>
      <c r="D31" s="158">
        <v>0</v>
      </c>
      <c r="E31" s="158">
        <v>0</v>
      </c>
      <c r="F31" s="153"/>
      <c r="G31" s="14"/>
      <c r="I31" s="14"/>
    </row>
    <row r="32" spans="2:10">
      <c r="D32" s="149"/>
      <c r="E32" s="153"/>
      <c r="F32" s="153"/>
      <c r="G32" s="14"/>
      <c r="I32" s="14"/>
    </row>
    <row r="33" spans="2:10" s="147" customFormat="1">
      <c r="B33" s="154"/>
      <c r="C33" s="155"/>
      <c r="D33" s="155"/>
      <c r="E33" s="164"/>
      <c r="F33" s="164"/>
      <c r="G33" s="14"/>
      <c r="H33" s="14"/>
      <c r="I33" s="14"/>
      <c r="J33" s="14"/>
    </row>
    <row r="34" spans="2:10" ht="14.5">
      <c r="B34" s="156" t="s">
        <v>18</v>
      </c>
      <c r="C34" s="171"/>
      <c r="D34" s="171"/>
      <c r="E34" s="172"/>
      <c r="F34" s="172"/>
      <c r="G34" s="14"/>
      <c r="I34" s="14"/>
    </row>
    <row r="35" spans="2:10">
      <c r="B35" s="6"/>
      <c r="C35" s="173"/>
      <c r="D35" s="174"/>
      <c r="E35" s="175"/>
      <c r="F35" s="176"/>
      <c r="G35" s="14"/>
      <c r="I35" s="14"/>
    </row>
    <row r="36" spans="2:10">
      <c r="B36" s="177" t="s">
        <v>19</v>
      </c>
      <c r="C36" s="158" t="s">
        <v>494</v>
      </c>
      <c r="D36" s="158" t="s">
        <v>495</v>
      </c>
      <c r="E36" s="158" t="s">
        <v>880</v>
      </c>
      <c r="F36" s="153"/>
      <c r="G36" s="14"/>
      <c r="I36" s="14"/>
    </row>
    <row r="37" spans="2:10">
      <c r="B37" s="177"/>
      <c r="C37" s="158" t="s">
        <v>3</v>
      </c>
      <c r="D37" s="158" t="s">
        <v>3</v>
      </c>
      <c r="E37" s="166" t="s">
        <v>3</v>
      </c>
      <c r="F37" s="153"/>
      <c r="G37" s="14"/>
      <c r="I37" s="14"/>
    </row>
    <row r="38" spans="2:10">
      <c r="B38" s="177" t="s">
        <v>20</v>
      </c>
      <c r="C38" s="178"/>
      <c r="D38" s="179"/>
      <c r="E38" s="161"/>
      <c r="F38" s="153"/>
      <c r="G38" s="14"/>
      <c r="I38" s="14"/>
    </row>
    <row r="39" spans="2:10">
      <c r="B39" s="169" t="s">
        <v>21</v>
      </c>
      <c r="C39" s="180"/>
      <c r="D39" s="170"/>
      <c r="E39" s="161"/>
      <c r="F39" s="153"/>
      <c r="G39" s="147"/>
      <c r="H39" s="147"/>
      <c r="I39" s="147"/>
      <c r="J39" s="147"/>
    </row>
    <row r="40" spans="2:10">
      <c r="B40" s="159" t="s">
        <v>22</v>
      </c>
      <c r="C40" s="170">
        <v>0</v>
      </c>
      <c r="D40" s="170">
        <v>0</v>
      </c>
      <c r="E40" s="170">
        <v>0</v>
      </c>
      <c r="F40" s="153"/>
      <c r="G40" s="14"/>
      <c r="I40" s="14"/>
    </row>
    <row r="41" spans="2:10">
      <c r="B41" s="159" t="s">
        <v>23</v>
      </c>
      <c r="C41" s="170">
        <v>0</v>
      </c>
      <c r="D41" s="170">
        <v>0</v>
      </c>
      <c r="E41" s="170">
        <v>0</v>
      </c>
      <c r="F41" s="153"/>
      <c r="G41" s="14"/>
      <c r="I41" s="14"/>
    </row>
    <row r="42" spans="2:10">
      <c r="B42" s="169" t="s">
        <v>24</v>
      </c>
      <c r="C42" s="170">
        <v>0</v>
      </c>
      <c r="D42" s="170"/>
      <c r="E42" s="170">
        <v>0</v>
      </c>
      <c r="F42" s="153"/>
      <c r="G42" s="14"/>
      <c r="I42" s="14"/>
    </row>
    <row r="43" spans="2:10">
      <c r="B43" s="159" t="s">
        <v>25</v>
      </c>
      <c r="C43" s="170">
        <v>0</v>
      </c>
      <c r="D43" s="170">
        <v>0</v>
      </c>
      <c r="E43" s="170">
        <v>0</v>
      </c>
      <c r="F43" s="153"/>
      <c r="G43" s="14"/>
      <c r="I43" s="14"/>
    </row>
    <row r="44" spans="2:10">
      <c r="B44" s="159"/>
      <c r="C44" s="170">
        <v>0</v>
      </c>
      <c r="D44" s="170"/>
      <c r="E44" s="170">
        <v>0</v>
      </c>
      <c r="F44" s="153"/>
      <c r="G44" s="14"/>
      <c r="I44" s="14"/>
    </row>
    <row r="45" spans="2:10">
      <c r="B45" s="162" t="s">
        <v>26</v>
      </c>
      <c r="C45" s="170">
        <v>0</v>
      </c>
      <c r="D45" s="170"/>
      <c r="E45" s="170">
        <v>0</v>
      </c>
      <c r="F45" s="153"/>
      <c r="G45" s="14"/>
      <c r="I45" s="14"/>
    </row>
    <row r="46" spans="2:10">
      <c r="B46" s="169" t="s">
        <v>27</v>
      </c>
      <c r="C46" s="170">
        <v>0</v>
      </c>
      <c r="D46" s="170"/>
      <c r="E46" s="170">
        <v>0</v>
      </c>
      <c r="F46" s="153"/>
      <c r="G46" s="14"/>
      <c r="I46" s="14"/>
    </row>
    <row r="47" spans="2:10">
      <c r="B47" s="159" t="s">
        <v>28</v>
      </c>
      <c r="C47" s="170">
        <v>0</v>
      </c>
      <c r="D47" s="170">
        <v>0</v>
      </c>
      <c r="E47" s="170">
        <v>0</v>
      </c>
      <c r="F47" s="153"/>
      <c r="G47" s="14"/>
      <c r="I47" s="14"/>
    </row>
    <row r="48" spans="2:10">
      <c r="B48" s="159" t="s">
        <v>29</v>
      </c>
      <c r="C48" s="170">
        <v>0</v>
      </c>
      <c r="D48" s="170">
        <v>0</v>
      </c>
      <c r="E48" s="170">
        <v>0</v>
      </c>
      <c r="F48" s="153"/>
      <c r="G48" s="14"/>
      <c r="I48" s="14"/>
    </row>
    <row r="49" spans="2:10">
      <c r="B49" s="159"/>
      <c r="C49" s="170">
        <v>0</v>
      </c>
      <c r="D49" s="170"/>
      <c r="E49" s="170">
        <v>0</v>
      </c>
      <c r="F49" s="153"/>
      <c r="G49" s="14"/>
      <c r="I49" s="14"/>
    </row>
    <row r="50" spans="2:10">
      <c r="B50" s="169" t="s">
        <v>30</v>
      </c>
      <c r="C50" s="170">
        <v>0</v>
      </c>
      <c r="D50" s="170"/>
      <c r="E50" s="170">
        <v>0</v>
      </c>
      <c r="F50" s="153"/>
      <c r="G50" s="147"/>
      <c r="H50" s="147"/>
      <c r="I50" s="147"/>
      <c r="J50" s="147"/>
    </row>
    <row r="51" spans="2:10">
      <c r="B51" s="159" t="s">
        <v>29</v>
      </c>
      <c r="C51" s="170">
        <v>0</v>
      </c>
      <c r="D51" s="170">
        <v>0</v>
      </c>
      <c r="E51" s="170">
        <v>0</v>
      </c>
      <c r="F51" s="153"/>
      <c r="G51" s="14"/>
      <c r="I51" s="14"/>
    </row>
    <row r="52" spans="2:10">
      <c r="B52" s="159" t="s">
        <v>32</v>
      </c>
      <c r="C52" s="170">
        <v>0</v>
      </c>
      <c r="D52" s="170">
        <v>0</v>
      </c>
      <c r="E52" s="170">
        <v>0</v>
      </c>
      <c r="F52" s="153"/>
      <c r="G52" s="14"/>
      <c r="I52" s="14"/>
    </row>
    <row r="53" spans="2:10">
      <c r="B53" s="169" t="s">
        <v>33</v>
      </c>
      <c r="C53" s="170">
        <v>0</v>
      </c>
      <c r="D53" s="170">
        <v>0</v>
      </c>
      <c r="E53" s="170"/>
      <c r="F53" s="153"/>
      <c r="G53" s="14"/>
      <c r="I53" s="14"/>
    </row>
    <row r="54" spans="2:10" s="147" customFormat="1">
      <c r="B54" s="181" t="s">
        <v>34</v>
      </c>
      <c r="C54" s="158">
        <v>0</v>
      </c>
      <c r="D54" s="158">
        <v>0</v>
      </c>
      <c r="E54" s="158">
        <v>0</v>
      </c>
      <c r="F54" s="164"/>
      <c r="G54" s="14"/>
      <c r="H54" s="14"/>
      <c r="I54" s="14"/>
      <c r="J54" s="14"/>
    </row>
    <row r="55" spans="2:10">
      <c r="D55" s="149"/>
      <c r="E55" s="153"/>
      <c r="F55" s="153"/>
      <c r="G55" s="14"/>
      <c r="I55" s="14"/>
    </row>
    <row r="56" spans="2:10">
      <c r="D56" s="149"/>
      <c r="E56" s="153"/>
      <c r="F56" s="153"/>
      <c r="G56" s="14"/>
      <c r="I56" s="14"/>
    </row>
    <row r="57" spans="2:10" ht="14.5">
      <c r="B57" s="182" t="s">
        <v>35</v>
      </c>
      <c r="C57" s="183"/>
      <c r="D57" s="183"/>
      <c r="E57" s="153"/>
      <c r="F57" s="153"/>
      <c r="G57" s="14"/>
      <c r="I57" s="14"/>
    </row>
    <row r="58" spans="2:10" ht="14.5">
      <c r="B58" s="184" t="s">
        <v>193</v>
      </c>
      <c r="C58" s="183"/>
      <c r="D58" s="183"/>
      <c r="E58" s="153"/>
      <c r="F58" s="153"/>
      <c r="G58" s="14"/>
      <c r="I58" s="14"/>
    </row>
    <row r="59" spans="2:10">
      <c r="B59" s="185"/>
      <c r="C59" s="371" t="s">
        <v>494</v>
      </c>
      <c r="D59" s="371" t="s">
        <v>495</v>
      </c>
      <c r="E59" s="371" t="s">
        <v>880</v>
      </c>
      <c r="F59" s="153"/>
      <c r="G59" s="14"/>
      <c r="I59" s="14"/>
    </row>
    <row r="60" spans="2:10">
      <c r="B60" s="185"/>
      <c r="C60" s="371" t="s">
        <v>3</v>
      </c>
      <c r="D60" s="371" t="s">
        <v>3</v>
      </c>
      <c r="E60" s="186" t="s">
        <v>3</v>
      </c>
      <c r="F60" s="153"/>
      <c r="G60" s="14"/>
      <c r="I60" s="14"/>
    </row>
    <row r="61" spans="2:10">
      <c r="B61" s="159" t="s">
        <v>36</v>
      </c>
      <c r="C61" s="170">
        <v>0</v>
      </c>
      <c r="D61" s="170">
        <v>0</v>
      </c>
      <c r="E61" s="161"/>
      <c r="F61" s="153"/>
      <c r="G61" s="14"/>
      <c r="I61" s="14"/>
    </row>
    <row r="62" spans="2:10">
      <c r="B62" s="159" t="s">
        <v>37</v>
      </c>
      <c r="C62" s="170">
        <v>0</v>
      </c>
      <c r="D62" s="170">
        <v>0</v>
      </c>
      <c r="E62" s="161"/>
      <c r="F62" s="153"/>
      <c r="G62" s="14"/>
      <c r="I62" s="14"/>
    </row>
    <row r="63" spans="2:10">
      <c r="B63" s="159" t="s">
        <v>38</v>
      </c>
      <c r="C63" s="170">
        <v>0</v>
      </c>
      <c r="D63" s="170">
        <v>0</v>
      </c>
      <c r="E63" s="161">
        <v>0</v>
      </c>
      <c r="F63" s="153"/>
      <c r="G63" s="14"/>
      <c r="I63" s="14"/>
    </row>
    <row r="64" spans="2:10">
      <c r="B64" s="159" t="s">
        <v>39</v>
      </c>
      <c r="C64" s="170">
        <v>0</v>
      </c>
      <c r="D64" s="170">
        <v>0</v>
      </c>
      <c r="E64" s="161"/>
      <c r="F64" s="153"/>
      <c r="G64" s="14"/>
      <c r="I64" s="14"/>
    </row>
    <row r="65" spans="2:10">
      <c r="B65" s="159" t="s">
        <v>40</v>
      </c>
      <c r="C65" s="170">
        <v>0</v>
      </c>
      <c r="D65" s="170">
        <v>0</v>
      </c>
      <c r="E65" s="161"/>
      <c r="F65" s="153"/>
      <c r="G65" s="147"/>
      <c r="H65" s="147"/>
      <c r="I65" s="147"/>
      <c r="J65" s="147"/>
    </row>
    <row r="66" spans="2:10">
      <c r="B66" s="187" t="s">
        <v>41</v>
      </c>
      <c r="C66" s="170">
        <v>0</v>
      </c>
      <c r="D66" s="170">
        <v>0</v>
      </c>
      <c r="E66" s="161"/>
      <c r="F66" s="153"/>
      <c r="G66" s="14"/>
      <c r="I66" s="14"/>
    </row>
    <row r="67" spans="2:10">
      <c r="B67" s="165"/>
      <c r="C67" s="170"/>
      <c r="D67" s="170"/>
      <c r="E67" s="161"/>
      <c r="F67" s="153"/>
      <c r="G67" s="14"/>
      <c r="I67" s="14"/>
    </row>
    <row r="68" spans="2:10" s="147" customFormat="1">
      <c r="B68" s="162" t="s">
        <v>42</v>
      </c>
      <c r="C68" s="158">
        <v>0</v>
      </c>
      <c r="D68" s="158">
        <v>0</v>
      </c>
      <c r="E68" s="158">
        <v>0</v>
      </c>
      <c r="F68" s="164"/>
      <c r="G68" s="14"/>
      <c r="H68" s="14"/>
      <c r="I68" s="14"/>
      <c r="J68" s="14"/>
    </row>
    <row r="69" spans="2:10">
      <c r="D69" s="149"/>
      <c r="E69" s="153"/>
      <c r="F69" s="153"/>
      <c r="G69" s="14"/>
      <c r="I69" s="14"/>
    </row>
    <row r="70" spans="2:10">
      <c r="D70" s="149"/>
      <c r="E70" s="153"/>
      <c r="F70" s="153"/>
      <c r="G70" s="14"/>
      <c r="I70" s="14"/>
    </row>
    <row r="71" spans="2:10" ht="14.5">
      <c r="B71" s="156" t="s">
        <v>43</v>
      </c>
      <c r="C71" s="183"/>
      <c r="D71" s="183"/>
      <c r="E71" s="153"/>
      <c r="F71" s="153"/>
      <c r="G71" s="14"/>
      <c r="I71" s="14"/>
    </row>
    <row r="72" spans="2:10" ht="14.5">
      <c r="B72" s="184"/>
      <c r="C72" s="183"/>
      <c r="D72" s="183"/>
      <c r="E72" s="153"/>
      <c r="F72" s="153"/>
      <c r="G72" s="14"/>
      <c r="I72" s="14"/>
    </row>
    <row r="73" spans="2:10">
      <c r="B73" s="185"/>
      <c r="C73" s="371" t="s">
        <v>494</v>
      </c>
      <c r="D73" s="371" t="s">
        <v>495</v>
      </c>
      <c r="E73" s="371" t="s">
        <v>880</v>
      </c>
      <c r="F73" s="153"/>
      <c r="G73" s="14"/>
      <c r="I73" s="14"/>
    </row>
    <row r="74" spans="2:10">
      <c r="B74" s="185"/>
      <c r="C74" s="371" t="s">
        <v>3</v>
      </c>
      <c r="D74" s="371" t="s">
        <v>3</v>
      </c>
      <c r="E74" s="186" t="s">
        <v>3</v>
      </c>
      <c r="F74" s="153"/>
      <c r="G74" s="14"/>
      <c r="I74" s="14"/>
    </row>
    <row r="75" spans="2:10">
      <c r="B75" s="159" t="s">
        <v>44</v>
      </c>
      <c r="C75" s="170">
        <v>0</v>
      </c>
      <c r="D75" s="170">
        <v>0</v>
      </c>
      <c r="E75" s="161">
        <v>0</v>
      </c>
      <c r="F75" s="153"/>
      <c r="G75" s="14"/>
      <c r="I75" s="14"/>
    </row>
    <row r="76" spans="2:10">
      <c r="B76" s="159" t="s">
        <v>45</v>
      </c>
      <c r="C76" s="170">
        <v>0</v>
      </c>
      <c r="D76" s="170">
        <v>0</v>
      </c>
      <c r="E76" s="161">
        <v>0</v>
      </c>
      <c r="F76" s="153"/>
      <c r="G76" s="14"/>
      <c r="I76" s="14"/>
    </row>
    <row r="77" spans="2:10">
      <c r="B77" s="159" t="s">
        <v>46</v>
      </c>
      <c r="C77" s="170">
        <v>0</v>
      </c>
      <c r="D77" s="170">
        <v>0</v>
      </c>
      <c r="E77" s="161">
        <v>0</v>
      </c>
      <c r="F77" s="153"/>
      <c r="G77" s="14"/>
      <c r="I77" s="14"/>
    </row>
    <row r="78" spans="2:10">
      <c r="B78" s="165"/>
      <c r="C78" s="170"/>
      <c r="D78" s="170"/>
      <c r="E78" s="161"/>
      <c r="F78" s="153"/>
      <c r="G78" s="147"/>
      <c r="H78" s="147"/>
      <c r="I78" s="147"/>
      <c r="J78" s="147"/>
    </row>
    <row r="79" spans="2:10" s="147" customFormat="1">
      <c r="B79" s="162" t="s">
        <v>42</v>
      </c>
      <c r="C79" s="158">
        <v>0</v>
      </c>
      <c r="D79" s="158">
        <v>0</v>
      </c>
      <c r="E79" s="158">
        <v>0</v>
      </c>
      <c r="F79" s="164"/>
      <c r="G79" s="14"/>
      <c r="H79" s="14"/>
      <c r="I79" s="14"/>
      <c r="J79" s="14"/>
    </row>
    <row r="80" spans="2:10" ht="14.5">
      <c r="B80" s="184"/>
      <c r="C80" s="183"/>
      <c r="D80" s="183"/>
      <c r="E80" s="153"/>
      <c r="F80" s="153"/>
      <c r="G80" s="14"/>
      <c r="I80" s="14"/>
    </row>
    <row r="81" spans="2:10">
      <c r="D81" s="149"/>
      <c r="E81" s="153"/>
      <c r="F81" s="153"/>
      <c r="G81" s="14"/>
      <c r="I81" s="14"/>
    </row>
    <row r="82" spans="2:10" ht="14.5">
      <c r="B82" s="156" t="s">
        <v>47</v>
      </c>
      <c r="C82" s="46"/>
      <c r="D82" s="46"/>
      <c r="E82" s="153"/>
      <c r="F82" s="153"/>
      <c r="G82" s="14"/>
      <c r="I82" s="14"/>
    </row>
    <row r="83" spans="2:10" ht="15.5">
      <c r="B83" s="5"/>
      <c r="C83" s="46"/>
      <c r="D83" s="46"/>
      <c r="E83" s="153"/>
      <c r="F83" s="153"/>
      <c r="G83" s="14"/>
      <c r="I83" s="14"/>
    </row>
    <row r="84" spans="2:10" s="148" customFormat="1">
      <c r="B84" s="188"/>
      <c r="C84" s="189" t="s">
        <v>494</v>
      </c>
      <c r="D84" s="189" t="s">
        <v>495</v>
      </c>
      <c r="E84" s="371" t="s">
        <v>880</v>
      </c>
      <c r="F84" s="190"/>
    </row>
    <row r="85" spans="2:10" s="148" customFormat="1">
      <c r="B85" s="188"/>
      <c r="C85" s="189" t="s">
        <v>3</v>
      </c>
      <c r="D85" s="189" t="s">
        <v>3</v>
      </c>
      <c r="E85" s="191" t="s">
        <v>3</v>
      </c>
      <c r="F85" s="190"/>
    </row>
    <row r="86" spans="2:10">
      <c r="B86" s="192" t="s">
        <v>48</v>
      </c>
      <c r="C86" s="170">
        <v>0</v>
      </c>
      <c r="D86" s="170">
        <v>0</v>
      </c>
      <c r="E86" s="170">
        <v>0</v>
      </c>
      <c r="F86" s="153"/>
      <c r="G86" s="14"/>
      <c r="I86" s="14"/>
    </row>
    <row r="87" spans="2:10">
      <c r="B87" s="192" t="s">
        <v>49</v>
      </c>
      <c r="C87" s="170">
        <v>0</v>
      </c>
      <c r="D87" s="170">
        <v>0</v>
      </c>
      <c r="E87" s="170">
        <v>0</v>
      </c>
      <c r="F87" s="153"/>
      <c r="G87" s="14"/>
      <c r="I87" s="14"/>
    </row>
    <row r="88" spans="2:10">
      <c r="B88" s="192" t="s">
        <v>50</v>
      </c>
      <c r="C88" s="170">
        <v>0</v>
      </c>
      <c r="D88" s="170">
        <v>0</v>
      </c>
      <c r="E88" s="170">
        <v>0</v>
      </c>
      <c r="F88" s="153"/>
      <c r="G88" s="14"/>
      <c r="I88" s="14"/>
    </row>
    <row r="89" spans="2:10">
      <c r="B89" s="192" t="s">
        <v>51</v>
      </c>
      <c r="C89" s="170">
        <v>0</v>
      </c>
      <c r="D89" s="170">
        <v>0</v>
      </c>
      <c r="E89" s="170">
        <v>0</v>
      </c>
      <c r="F89" s="153"/>
      <c r="G89" s="14"/>
      <c r="I89" s="14"/>
    </row>
    <row r="90" spans="2:10">
      <c r="B90" s="192" t="s">
        <v>52</v>
      </c>
      <c r="C90" s="170">
        <v>0</v>
      </c>
      <c r="D90" s="170">
        <v>0</v>
      </c>
      <c r="E90" s="170">
        <v>0</v>
      </c>
      <c r="F90" s="153"/>
      <c r="G90" s="14"/>
      <c r="I90" s="14"/>
    </row>
    <row r="91" spans="2:10">
      <c r="B91" s="193" t="s">
        <v>53</v>
      </c>
      <c r="C91" s="170">
        <v>0</v>
      </c>
      <c r="D91" s="170">
        <v>0</v>
      </c>
      <c r="E91" s="170">
        <v>0</v>
      </c>
      <c r="F91" s="153"/>
      <c r="G91" s="14"/>
      <c r="I91" s="14"/>
    </row>
    <row r="92" spans="2:10">
      <c r="B92" s="192" t="s">
        <v>54</v>
      </c>
      <c r="C92" s="170">
        <v>0</v>
      </c>
      <c r="D92" s="170">
        <v>0</v>
      </c>
      <c r="E92" s="170">
        <v>0</v>
      </c>
      <c r="F92" s="153"/>
      <c r="G92" s="14"/>
      <c r="I92" s="14"/>
    </row>
    <row r="93" spans="2:10">
      <c r="B93" s="192" t="s">
        <v>52</v>
      </c>
      <c r="C93" s="170">
        <v>0</v>
      </c>
      <c r="D93" s="170">
        <v>0</v>
      </c>
      <c r="E93" s="170">
        <v>0</v>
      </c>
      <c r="F93" s="153"/>
      <c r="G93" s="14"/>
      <c r="I93" s="14"/>
    </row>
    <row r="94" spans="2:10" s="147" customFormat="1">
      <c r="B94" s="194" t="s">
        <v>42</v>
      </c>
      <c r="C94" s="158">
        <v>0</v>
      </c>
      <c r="D94" s="158">
        <v>0</v>
      </c>
      <c r="E94" s="158">
        <v>0</v>
      </c>
      <c r="F94" s="164"/>
      <c r="G94" s="14"/>
      <c r="H94" s="14"/>
      <c r="I94" s="14"/>
      <c r="J94" s="14"/>
    </row>
    <row r="95" spans="2:10">
      <c r="D95" s="149"/>
      <c r="E95" s="153"/>
      <c r="F95" s="153"/>
      <c r="G95" s="14"/>
      <c r="I95" s="14"/>
    </row>
    <row r="96" spans="2:10">
      <c r="D96" s="149"/>
      <c r="E96" s="153"/>
      <c r="F96" s="153"/>
      <c r="G96" s="14"/>
      <c r="I96" s="14"/>
    </row>
    <row r="97" spans="2:10" ht="14.5">
      <c r="B97" s="156" t="s">
        <v>55</v>
      </c>
      <c r="C97" s="46"/>
      <c r="D97" s="46"/>
      <c r="E97" s="153"/>
      <c r="F97" s="153"/>
      <c r="G97" s="14"/>
      <c r="I97" s="14"/>
    </row>
    <row r="98" spans="2:10" ht="14.5">
      <c r="B98" s="195"/>
      <c r="C98" s="46"/>
      <c r="D98" s="46"/>
      <c r="E98" s="153"/>
      <c r="F98" s="153"/>
      <c r="G98" s="14"/>
      <c r="I98" s="14"/>
    </row>
    <row r="99" spans="2:10">
      <c r="B99" s="185"/>
      <c r="C99" s="371" t="s">
        <v>494</v>
      </c>
      <c r="D99" s="371" t="s">
        <v>495</v>
      </c>
      <c r="E99" s="371" t="s">
        <v>880</v>
      </c>
      <c r="F99" s="196"/>
      <c r="G99" s="14"/>
      <c r="I99" s="14"/>
    </row>
    <row r="100" spans="2:10">
      <c r="B100" s="185"/>
      <c r="C100" s="371" t="s">
        <v>3</v>
      </c>
      <c r="D100" s="371" t="s">
        <v>3</v>
      </c>
      <c r="E100" s="186" t="s">
        <v>3</v>
      </c>
      <c r="F100" s="196"/>
      <c r="G100" s="14"/>
      <c r="I100" s="14"/>
    </row>
    <row r="101" spans="2:10">
      <c r="B101" s="162" t="s">
        <v>56</v>
      </c>
      <c r="C101" s="170"/>
      <c r="D101" s="170"/>
      <c r="E101" s="161"/>
      <c r="F101" s="153"/>
      <c r="G101" s="14"/>
      <c r="I101" s="14"/>
    </row>
    <row r="102" spans="2:10">
      <c r="B102" s="159" t="s">
        <v>57</v>
      </c>
      <c r="C102" s="170">
        <v>0</v>
      </c>
      <c r="D102" s="170">
        <v>0</v>
      </c>
      <c r="E102" s="170">
        <v>0</v>
      </c>
      <c r="F102" s="153"/>
      <c r="G102" s="14"/>
      <c r="I102" s="14"/>
    </row>
    <row r="103" spans="2:10">
      <c r="B103" s="159" t="s">
        <v>58</v>
      </c>
      <c r="C103" s="170">
        <v>0</v>
      </c>
      <c r="D103" s="170">
        <v>0</v>
      </c>
      <c r="E103" s="170">
        <v>0</v>
      </c>
      <c r="F103" s="153"/>
      <c r="G103" s="14"/>
      <c r="I103" s="14"/>
    </row>
    <row r="104" spans="2:10">
      <c r="B104" s="159" t="s">
        <v>59</v>
      </c>
      <c r="C104" s="170">
        <v>0</v>
      </c>
      <c r="D104" s="170">
        <v>0</v>
      </c>
      <c r="E104" s="170">
        <v>0</v>
      </c>
      <c r="F104" s="153"/>
      <c r="G104" s="14"/>
      <c r="I104" s="14"/>
    </row>
    <row r="105" spans="2:10">
      <c r="B105" s="159" t="s">
        <v>60</v>
      </c>
      <c r="C105" s="170">
        <v>0</v>
      </c>
      <c r="D105" s="170">
        <v>0</v>
      </c>
      <c r="E105" s="170">
        <v>0</v>
      </c>
      <c r="F105" s="153"/>
      <c r="G105" s="14"/>
      <c r="I105" s="14"/>
    </row>
    <row r="106" spans="2:10">
      <c r="B106" s="159" t="s">
        <v>61</v>
      </c>
      <c r="C106" s="170">
        <v>0</v>
      </c>
      <c r="D106" s="170">
        <v>0</v>
      </c>
      <c r="E106" s="170">
        <v>0</v>
      </c>
      <c r="F106" s="153"/>
      <c r="G106" s="14"/>
      <c r="I106" s="14"/>
    </row>
    <row r="107" spans="2:10" s="147" customFormat="1">
      <c r="B107" s="162" t="s">
        <v>42</v>
      </c>
      <c r="C107" s="158">
        <v>0</v>
      </c>
      <c r="D107" s="158">
        <v>0</v>
      </c>
      <c r="E107" s="158">
        <v>0</v>
      </c>
      <c r="F107" s="164"/>
      <c r="G107" s="14"/>
      <c r="H107" s="14"/>
      <c r="I107" s="14"/>
      <c r="J107" s="14"/>
    </row>
    <row r="108" spans="2:10">
      <c r="D108" s="149"/>
      <c r="E108" s="153"/>
      <c r="F108" s="153"/>
      <c r="G108" s="14"/>
      <c r="I108" s="14"/>
    </row>
    <row r="109" spans="2:10" ht="14.5">
      <c r="B109" s="156" t="s">
        <v>62</v>
      </c>
      <c r="C109" s="46"/>
      <c r="D109" s="46"/>
      <c r="E109" s="153"/>
      <c r="F109" s="153"/>
      <c r="G109" s="14"/>
      <c r="I109" s="14"/>
    </row>
    <row r="110" spans="2:10" ht="14.5">
      <c r="B110" s="156"/>
      <c r="C110" s="46"/>
      <c r="D110" s="46"/>
      <c r="E110" s="153"/>
      <c r="F110" s="153"/>
      <c r="G110" s="14"/>
      <c r="I110" s="14"/>
    </row>
    <row r="111" spans="2:10">
      <c r="B111" s="1015" t="s">
        <v>63</v>
      </c>
      <c r="C111" s="371" t="s">
        <v>494</v>
      </c>
      <c r="D111" s="371" t="s">
        <v>64</v>
      </c>
      <c r="E111" s="1042" t="s">
        <v>880</v>
      </c>
      <c r="F111" s="153"/>
      <c r="G111" s="14"/>
      <c r="I111" s="14"/>
    </row>
    <row r="112" spans="2:10">
      <c r="B112" s="1015"/>
      <c r="C112" s="371"/>
      <c r="D112" s="371" t="s">
        <v>2541</v>
      </c>
      <c r="E112" s="1042"/>
      <c r="F112" s="153"/>
      <c r="G112" s="14"/>
      <c r="I112" s="14"/>
    </row>
    <row r="113" spans="2:9">
      <c r="B113" s="185"/>
      <c r="C113" s="371" t="s">
        <v>3</v>
      </c>
      <c r="D113" s="371" t="s">
        <v>3</v>
      </c>
      <c r="E113" s="186" t="s">
        <v>3</v>
      </c>
      <c r="F113" s="153"/>
      <c r="G113" s="14"/>
      <c r="I113" s="14"/>
    </row>
    <row r="114" spans="2:9">
      <c r="B114" s="159" t="s">
        <v>65</v>
      </c>
      <c r="C114" s="170">
        <v>0</v>
      </c>
      <c r="D114" s="170">
        <v>0</v>
      </c>
      <c r="E114" s="170">
        <v>0</v>
      </c>
      <c r="F114" s="153"/>
      <c r="G114" s="14"/>
      <c r="I114" s="14"/>
    </row>
    <row r="115" spans="2:9">
      <c r="B115" s="159" t="s">
        <v>66</v>
      </c>
      <c r="C115" s="170">
        <v>0</v>
      </c>
      <c r="D115" s="170">
        <v>0</v>
      </c>
      <c r="E115" s="170">
        <v>0</v>
      </c>
      <c r="F115" s="153"/>
      <c r="G115" s="14"/>
      <c r="I115" s="14"/>
    </row>
    <row r="116" spans="2:9">
      <c r="B116" s="162" t="s">
        <v>42</v>
      </c>
      <c r="C116" s="170">
        <v>0</v>
      </c>
      <c r="D116" s="170">
        <v>0</v>
      </c>
      <c r="E116" s="170">
        <v>0</v>
      </c>
      <c r="F116" s="153"/>
      <c r="G116" s="14"/>
      <c r="I116" s="14"/>
    </row>
    <row r="117" spans="2:9">
      <c r="D117" s="149"/>
      <c r="E117" s="153"/>
      <c r="F117" s="153"/>
      <c r="G117" s="14"/>
      <c r="I117" s="14"/>
    </row>
    <row r="118" spans="2:9" ht="14.5">
      <c r="B118" s="156" t="s">
        <v>67</v>
      </c>
      <c r="C118" s="46"/>
      <c r="D118" s="46"/>
      <c r="E118" s="153"/>
      <c r="F118" s="153"/>
      <c r="G118" s="14"/>
      <c r="I118" s="14"/>
    </row>
    <row r="119" spans="2:9" ht="14.5">
      <c r="B119" s="156"/>
      <c r="C119" s="46"/>
      <c r="D119" s="46"/>
      <c r="E119" s="153"/>
      <c r="F119" s="153"/>
      <c r="G119" s="14"/>
      <c r="I119" s="14"/>
    </row>
    <row r="120" spans="2:9">
      <c r="B120" s="1015"/>
      <c r="C120" s="371" t="s">
        <v>494</v>
      </c>
      <c r="D120" s="371" t="s">
        <v>64</v>
      </c>
      <c r="E120" s="1042" t="s">
        <v>880</v>
      </c>
      <c r="F120" s="153"/>
      <c r="G120" s="14"/>
      <c r="I120" s="14"/>
    </row>
    <row r="121" spans="2:9">
      <c r="B121" s="1015"/>
      <c r="C121" s="371"/>
      <c r="D121" s="371" t="s">
        <v>495</v>
      </c>
      <c r="E121" s="1042"/>
      <c r="F121" s="153"/>
      <c r="G121" s="14"/>
      <c r="I121" s="14"/>
    </row>
    <row r="122" spans="2:9">
      <c r="B122" s="185"/>
      <c r="C122" s="371" t="s">
        <v>3</v>
      </c>
      <c r="D122" s="371" t="s">
        <v>3</v>
      </c>
      <c r="E122" s="186" t="s">
        <v>3</v>
      </c>
      <c r="F122" s="153"/>
      <c r="G122" s="14"/>
      <c r="I122" s="14"/>
    </row>
    <row r="123" spans="2:9">
      <c r="B123" s="193" t="s">
        <v>68</v>
      </c>
      <c r="C123" s="170">
        <v>0</v>
      </c>
      <c r="D123" s="170"/>
      <c r="E123" s="170">
        <v>0</v>
      </c>
      <c r="F123" s="153"/>
      <c r="G123" s="14"/>
      <c r="I123" s="14"/>
    </row>
    <row r="124" spans="2:9">
      <c r="B124" s="162" t="s">
        <v>42</v>
      </c>
      <c r="C124" s="170">
        <v>0</v>
      </c>
      <c r="D124" s="170">
        <v>0</v>
      </c>
      <c r="E124" s="170">
        <v>0</v>
      </c>
      <c r="F124" s="153"/>
      <c r="G124" s="14"/>
      <c r="I124" s="14"/>
    </row>
    <row r="125" spans="2:9">
      <c r="D125" s="149"/>
      <c r="E125" s="153"/>
      <c r="F125" s="153"/>
      <c r="G125" s="14"/>
      <c r="I125" s="14"/>
    </row>
    <row r="126" spans="2:9">
      <c r="D126" s="149"/>
      <c r="E126" s="153"/>
      <c r="F126" s="153"/>
      <c r="G126" s="14"/>
      <c r="I126" s="14"/>
    </row>
    <row r="127" spans="2:9" ht="14.5">
      <c r="B127" s="182" t="s">
        <v>69</v>
      </c>
      <c r="C127" s="46"/>
      <c r="D127" s="149"/>
      <c r="E127" s="153"/>
      <c r="F127" s="153"/>
      <c r="G127" s="14"/>
      <c r="I127" s="14"/>
    </row>
    <row r="128" spans="2:9" ht="14.5">
      <c r="B128" s="195"/>
      <c r="C128" s="46"/>
      <c r="D128" s="149"/>
      <c r="E128" s="153"/>
      <c r="F128" s="153"/>
      <c r="G128" s="14"/>
      <c r="I128" s="14"/>
    </row>
    <row r="129" spans="2:9" ht="15.5">
      <c r="B129" s="198"/>
      <c r="C129" s="371" t="s">
        <v>494</v>
      </c>
      <c r="D129" s="371" t="s">
        <v>495</v>
      </c>
      <c r="E129" s="371" t="s">
        <v>880</v>
      </c>
      <c r="F129" s="153"/>
      <c r="G129" s="14"/>
      <c r="I129" s="14"/>
    </row>
    <row r="130" spans="2:9" ht="15.5">
      <c r="B130" s="198"/>
      <c r="C130" s="199" t="s">
        <v>3</v>
      </c>
      <c r="D130" s="199" t="s">
        <v>3</v>
      </c>
      <c r="E130" s="199" t="s">
        <v>3</v>
      </c>
      <c r="F130" s="153"/>
      <c r="G130" s="14"/>
      <c r="I130" s="14"/>
    </row>
    <row r="131" spans="2:9" ht="15">
      <c r="B131" s="200" t="s">
        <v>70</v>
      </c>
      <c r="C131" s="168"/>
      <c r="D131" s="201"/>
      <c r="E131" s="161"/>
      <c r="F131" s="153"/>
      <c r="G131" s="14"/>
      <c r="I131" s="14"/>
    </row>
    <row r="132" spans="2:9" ht="15.5">
      <c r="B132" s="187" t="s">
        <v>497</v>
      </c>
      <c r="C132" s="202">
        <v>0</v>
      </c>
      <c r="D132" s="170">
        <v>0</v>
      </c>
      <c r="E132" s="203">
        <v>0</v>
      </c>
      <c r="F132" s="153"/>
      <c r="G132" s="14"/>
      <c r="I132" s="14"/>
    </row>
    <row r="133" spans="2:9" ht="15.5">
      <c r="B133" s="187" t="s">
        <v>498</v>
      </c>
      <c r="C133" s="202">
        <v>0</v>
      </c>
      <c r="D133" s="170">
        <v>0</v>
      </c>
      <c r="E133" s="203">
        <v>0</v>
      </c>
      <c r="F133" s="153"/>
      <c r="G133" s="14"/>
      <c r="I133" s="14"/>
    </row>
    <row r="134" spans="2:9" ht="15.5">
      <c r="B134" s="187" t="s">
        <v>71</v>
      </c>
      <c r="C134" s="202">
        <v>0</v>
      </c>
      <c r="D134" s="170">
        <v>0</v>
      </c>
      <c r="E134" s="203">
        <v>0</v>
      </c>
      <c r="F134" s="153"/>
      <c r="G134" s="14"/>
      <c r="I134" s="14"/>
    </row>
    <row r="135" spans="2:9" ht="15.5">
      <c r="B135" s="187" t="s">
        <v>499</v>
      </c>
      <c r="C135" s="202">
        <v>0</v>
      </c>
      <c r="D135" s="170">
        <v>0</v>
      </c>
      <c r="E135" s="203">
        <v>0</v>
      </c>
      <c r="F135" s="153"/>
      <c r="G135" s="14"/>
      <c r="I135" s="14"/>
    </row>
    <row r="136" spans="2:9" ht="15.5">
      <c r="B136" s="187" t="s">
        <v>72</v>
      </c>
      <c r="C136" s="202">
        <v>0</v>
      </c>
      <c r="D136" s="170">
        <v>0</v>
      </c>
      <c r="E136" s="203">
        <v>0</v>
      </c>
      <c r="F136" s="153"/>
      <c r="G136" s="14"/>
      <c r="I136" s="14"/>
    </row>
    <row r="137" spans="2:9" ht="15.5">
      <c r="B137" s="187" t="s">
        <v>75</v>
      </c>
      <c r="C137" s="202">
        <v>0</v>
      </c>
      <c r="D137" s="170">
        <v>0</v>
      </c>
      <c r="E137" s="203">
        <v>0</v>
      </c>
      <c r="F137" s="153"/>
      <c r="G137" s="14"/>
      <c r="I137" s="14"/>
    </row>
    <row r="138" spans="2:9" ht="15.5">
      <c r="B138" s="187" t="s">
        <v>77</v>
      </c>
      <c r="C138" s="202">
        <v>0</v>
      </c>
      <c r="D138" s="170">
        <v>0</v>
      </c>
      <c r="E138" s="203">
        <v>0</v>
      </c>
      <c r="F138" s="153"/>
      <c r="G138" s="14"/>
      <c r="I138" s="14"/>
    </row>
    <row r="139" spans="2:9" ht="15.5">
      <c r="B139" s="187" t="s">
        <v>78</v>
      </c>
      <c r="C139" s="202">
        <v>0</v>
      </c>
      <c r="D139" s="170">
        <v>0</v>
      </c>
      <c r="E139" s="203">
        <v>0</v>
      </c>
      <c r="F139" s="153"/>
      <c r="G139" s="14"/>
      <c r="I139" s="14"/>
    </row>
    <row r="140" spans="2:9" ht="15.5">
      <c r="B140" s="187" t="s">
        <v>79</v>
      </c>
      <c r="C140" s="202">
        <v>0</v>
      </c>
      <c r="D140" s="170">
        <v>0</v>
      </c>
      <c r="E140" s="203">
        <v>0</v>
      </c>
      <c r="F140" s="153"/>
      <c r="G140" s="14"/>
      <c r="I140" s="14"/>
    </row>
    <row r="141" spans="2:9" ht="15.5">
      <c r="B141" s="187" t="s">
        <v>80</v>
      </c>
      <c r="C141" s="202">
        <v>0</v>
      </c>
      <c r="D141" s="170">
        <v>0</v>
      </c>
      <c r="E141" s="203">
        <v>0</v>
      </c>
      <c r="F141" s="153"/>
      <c r="G141" s="14"/>
      <c r="I141" s="14"/>
    </row>
    <row r="142" spans="2:9" ht="15.5">
      <c r="B142" s="187" t="s">
        <v>81</v>
      </c>
      <c r="C142" s="202">
        <v>0</v>
      </c>
      <c r="D142" s="170">
        <v>0</v>
      </c>
      <c r="E142" s="203">
        <v>0</v>
      </c>
      <c r="F142" s="153"/>
      <c r="G142" s="14"/>
      <c r="I142" s="14"/>
    </row>
    <row r="143" spans="2:9" ht="15.5">
      <c r="B143" s="187" t="s">
        <v>84</v>
      </c>
      <c r="C143" s="202">
        <v>0</v>
      </c>
      <c r="D143" s="170">
        <v>0</v>
      </c>
      <c r="E143" s="203">
        <v>0</v>
      </c>
      <c r="F143" s="153"/>
      <c r="G143" s="14"/>
      <c r="I143" s="14"/>
    </row>
    <row r="144" spans="2:9" ht="15.5">
      <c r="B144" s="187" t="s">
        <v>500</v>
      </c>
      <c r="C144" s="202">
        <v>0</v>
      </c>
      <c r="D144" s="170">
        <v>0</v>
      </c>
      <c r="E144" s="203">
        <v>0</v>
      </c>
      <c r="F144" s="153"/>
      <c r="G144" s="14"/>
      <c r="I144" s="14"/>
    </row>
    <row r="145" spans="2:10" ht="15.5">
      <c r="B145" s="187" t="s">
        <v>87</v>
      </c>
      <c r="C145" s="202">
        <v>0</v>
      </c>
      <c r="D145" s="170">
        <v>0</v>
      </c>
      <c r="E145" s="203">
        <v>0</v>
      </c>
      <c r="F145" s="153"/>
      <c r="G145" s="14"/>
      <c r="I145" s="14"/>
    </row>
    <row r="146" spans="2:10" ht="15.5">
      <c r="B146" s="187" t="s">
        <v>89</v>
      </c>
      <c r="C146" s="202">
        <v>0</v>
      </c>
      <c r="D146" s="170">
        <v>0</v>
      </c>
      <c r="E146" s="203">
        <v>0</v>
      </c>
      <c r="F146" s="153"/>
      <c r="G146" s="14"/>
      <c r="I146" s="14"/>
    </row>
    <row r="147" spans="2:10" ht="15.5">
      <c r="B147" s="187" t="s">
        <v>90</v>
      </c>
      <c r="C147" s="202">
        <v>0</v>
      </c>
      <c r="D147" s="170">
        <v>0</v>
      </c>
      <c r="E147" s="203">
        <v>0</v>
      </c>
      <c r="F147" s="153"/>
      <c r="G147" s="14"/>
      <c r="I147" s="14"/>
    </row>
    <row r="148" spans="2:10" ht="15.5">
      <c r="B148" s="187" t="s">
        <v>91</v>
      </c>
      <c r="C148" s="202">
        <v>0</v>
      </c>
      <c r="D148" s="170">
        <v>0</v>
      </c>
      <c r="E148" s="203">
        <v>0</v>
      </c>
      <c r="F148" s="153"/>
      <c r="G148" s="14"/>
      <c r="I148" s="14"/>
    </row>
    <row r="149" spans="2:10" ht="15.5">
      <c r="B149" s="187" t="s">
        <v>92</v>
      </c>
      <c r="C149" s="202">
        <v>0</v>
      </c>
      <c r="D149" s="170">
        <v>0</v>
      </c>
      <c r="E149" s="203">
        <v>0</v>
      </c>
      <c r="F149" s="153"/>
      <c r="G149" s="14"/>
      <c r="I149" s="14"/>
    </row>
    <row r="150" spans="2:10" ht="15.5">
      <c r="B150" s="187" t="s">
        <v>501</v>
      </c>
      <c r="C150" s="202">
        <v>0</v>
      </c>
      <c r="D150" s="170">
        <v>0</v>
      </c>
      <c r="E150" s="203">
        <v>0</v>
      </c>
      <c r="F150" s="153"/>
      <c r="G150" s="14"/>
      <c r="I150" s="14"/>
    </row>
    <row r="151" spans="2:10" ht="15.5">
      <c r="B151" s="187" t="s">
        <v>96</v>
      </c>
      <c r="C151" s="202">
        <v>0</v>
      </c>
      <c r="D151" s="170">
        <v>0</v>
      </c>
      <c r="E151" s="203">
        <v>0</v>
      </c>
      <c r="F151" s="153"/>
      <c r="G151" s="14"/>
      <c r="I151" s="14"/>
    </row>
    <row r="152" spans="2:10" ht="15.5">
      <c r="B152" s="187" t="s">
        <v>97</v>
      </c>
      <c r="C152" s="202">
        <v>0</v>
      </c>
      <c r="D152" s="170">
        <v>0</v>
      </c>
      <c r="E152" s="203">
        <v>0</v>
      </c>
      <c r="F152" s="153"/>
      <c r="G152" s="14"/>
      <c r="I152" s="14"/>
    </row>
    <row r="153" spans="2:10" ht="15.5">
      <c r="B153" s="187" t="s">
        <v>98</v>
      </c>
      <c r="C153" s="202">
        <v>0</v>
      </c>
      <c r="D153" s="170">
        <v>0</v>
      </c>
      <c r="E153" s="203">
        <v>0</v>
      </c>
      <c r="F153" s="153"/>
      <c r="G153" s="14"/>
      <c r="I153" s="14"/>
    </row>
    <row r="154" spans="2:10" ht="15.5">
      <c r="B154" s="187" t="s">
        <v>99</v>
      </c>
      <c r="C154" s="202">
        <v>0</v>
      </c>
      <c r="D154" s="170">
        <v>0</v>
      </c>
      <c r="E154" s="203">
        <v>0</v>
      </c>
      <c r="F154" s="153"/>
      <c r="G154" s="14"/>
      <c r="I154" s="14"/>
    </row>
    <row r="155" spans="2:10" ht="15.5">
      <c r="B155" s="187" t="s">
        <v>100</v>
      </c>
      <c r="C155" s="202">
        <v>0</v>
      </c>
      <c r="D155" s="170">
        <v>0</v>
      </c>
      <c r="E155" s="203">
        <v>0</v>
      </c>
      <c r="F155" s="153"/>
      <c r="G155" s="14"/>
      <c r="I155" s="14"/>
    </row>
    <row r="156" spans="2:10" ht="15.5">
      <c r="B156" s="187" t="s">
        <v>101</v>
      </c>
      <c r="C156" s="202">
        <v>0</v>
      </c>
      <c r="D156" s="170">
        <v>0</v>
      </c>
      <c r="E156" s="203">
        <v>0</v>
      </c>
      <c r="F156" s="153"/>
      <c r="G156" s="14"/>
      <c r="I156" s="14"/>
    </row>
    <row r="157" spans="2:10" ht="15.5">
      <c r="B157" s="187" t="s">
        <v>102</v>
      </c>
      <c r="C157" s="202">
        <v>0</v>
      </c>
      <c r="D157" s="170">
        <v>0</v>
      </c>
      <c r="E157" s="203">
        <v>0</v>
      </c>
      <c r="F157" s="153"/>
      <c r="G157" s="14"/>
      <c r="I157" s="14"/>
    </row>
    <row r="158" spans="2:10" ht="15.5">
      <c r="B158" s="187" t="s">
        <v>103</v>
      </c>
      <c r="C158" s="202">
        <v>0</v>
      </c>
      <c r="D158" s="170">
        <v>0</v>
      </c>
      <c r="E158" s="203">
        <v>0</v>
      </c>
      <c r="F158" s="153"/>
      <c r="G158" s="14"/>
      <c r="I158" s="14"/>
    </row>
    <row r="159" spans="2:10" ht="15.5">
      <c r="B159" s="187" t="s">
        <v>105</v>
      </c>
      <c r="C159" s="202">
        <v>0</v>
      </c>
      <c r="D159" s="170">
        <v>0</v>
      </c>
      <c r="E159" s="203">
        <v>0</v>
      </c>
      <c r="F159" s="153"/>
      <c r="G159" s="147"/>
      <c r="H159" s="147"/>
      <c r="I159" s="147"/>
      <c r="J159" s="147"/>
    </row>
    <row r="160" spans="2:10" ht="15.5">
      <c r="B160" s="187" t="s">
        <v>106</v>
      </c>
      <c r="C160" s="202">
        <v>0</v>
      </c>
      <c r="D160" s="170">
        <v>0</v>
      </c>
      <c r="E160" s="203">
        <v>0</v>
      </c>
      <c r="F160" s="153"/>
      <c r="G160" s="14"/>
      <c r="I160" s="14"/>
    </row>
    <row r="161" spans="2:10" ht="15.5">
      <c r="B161" s="187" t="s">
        <v>107</v>
      </c>
      <c r="C161" s="202">
        <v>0</v>
      </c>
      <c r="D161" s="170">
        <v>0</v>
      </c>
      <c r="E161" s="203">
        <v>0</v>
      </c>
      <c r="F161" s="153"/>
      <c r="G161" s="14"/>
      <c r="I161" s="14"/>
    </row>
    <row r="162" spans="2:10" ht="15.5">
      <c r="B162" s="187" t="s">
        <v>109</v>
      </c>
      <c r="C162" s="202">
        <v>0</v>
      </c>
      <c r="D162" s="170">
        <v>0</v>
      </c>
      <c r="E162" s="203">
        <v>0</v>
      </c>
      <c r="F162" s="153"/>
      <c r="G162" s="14"/>
      <c r="I162" s="14"/>
    </row>
    <row r="163" spans="2:10" ht="15.5">
      <c r="B163" s="187" t="s">
        <v>110</v>
      </c>
      <c r="C163" s="202">
        <v>0</v>
      </c>
      <c r="D163" s="170">
        <v>0</v>
      </c>
      <c r="E163" s="203">
        <v>0</v>
      </c>
      <c r="F163" s="153"/>
      <c r="G163" s="14"/>
      <c r="I163" s="14"/>
    </row>
    <row r="164" spans="2:10" ht="15.5">
      <c r="B164" s="187" t="s">
        <v>112</v>
      </c>
      <c r="C164" s="202">
        <v>0</v>
      </c>
      <c r="D164" s="170">
        <v>0</v>
      </c>
      <c r="E164" s="203">
        <v>0</v>
      </c>
      <c r="F164" s="153"/>
      <c r="G164" s="14"/>
      <c r="I164" s="14"/>
    </row>
    <row r="165" spans="2:10" ht="15.5">
      <c r="B165" s="187" t="s">
        <v>113</v>
      </c>
      <c r="C165" s="202">
        <v>0</v>
      </c>
      <c r="D165" s="170">
        <v>0</v>
      </c>
      <c r="E165" s="203">
        <v>0</v>
      </c>
      <c r="F165" s="153"/>
      <c r="G165" s="14"/>
      <c r="I165" s="14"/>
    </row>
    <row r="166" spans="2:10" ht="15.5">
      <c r="B166" s="187" t="s">
        <v>114</v>
      </c>
      <c r="C166" s="202">
        <v>0</v>
      </c>
      <c r="D166" s="170">
        <v>0</v>
      </c>
      <c r="E166" s="203">
        <v>0</v>
      </c>
      <c r="F166" s="153"/>
      <c r="G166" s="14"/>
      <c r="I166" s="14"/>
    </row>
    <row r="167" spans="2:10" ht="15.5">
      <c r="B167" s="187" t="s">
        <v>115</v>
      </c>
      <c r="C167" s="202">
        <v>0</v>
      </c>
      <c r="D167" s="170">
        <v>0</v>
      </c>
      <c r="E167" s="203">
        <v>0</v>
      </c>
      <c r="F167" s="153"/>
      <c r="G167" s="147"/>
      <c r="H167" s="147"/>
      <c r="I167" s="147"/>
      <c r="J167" s="147"/>
    </row>
    <row r="168" spans="2:10" ht="15.5">
      <c r="B168" s="187" t="s">
        <v>116</v>
      </c>
      <c r="C168" s="202">
        <v>0</v>
      </c>
      <c r="D168" s="170">
        <v>0</v>
      </c>
      <c r="E168" s="203">
        <v>0</v>
      </c>
      <c r="F168" s="153"/>
      <c r="G168" s="14"/>
      <c r="I168" s="14"/>
    </row>
    <row r="169" spans="2:10" ht="15.5">
      <c r="B169" s="187" t="s">
        <v>117</v>
      </c>
      <c r="C169" s="202">
        <v>0</v>
      </c>
      <c r="D169" s="170">
        <v>0</v>
      </c>
      <c r="E169" s="203">
        <v>0</v>
      </c>
      <c r="F169" s="153"/>
      <c r="G169" s="14"/>
      <c r="I169" s="14"/>
    </row>
    <row r="170" spans="2:10" ht="15.5">
      <c r="B170" s="187" t="s">
        <v>118</v>
      </c>
      <c r="C170" s="202">
        <v>0</v>
      </c>
      <c r="D170" s="170">
        <v>0</v>
      </c>
      <c r="E170" s="203">
        <v>0</v>
      </c>
      <c r="F170" s="153"/>
      <c r="G170" s="14"/>
      <c r="I170" s="14"/>
    </row>
    <row r="171" spans="2:10" ht="15.5">
      <c r="B171" s="187" t="s">
        <v>119</v>
      </c>
      <c r="C171" s="202">
        <v>0</v>
      </c>
      <c r="D171" s="170">
        <v>0</v>
      </c>
      <c r="E171" s="203">
        <v>0</v>
      </c>
      <c r="F171" s="153"/>
      <c r="G171" s="14"/>
      <c r="I171" s="14"/>
    </row>
    <row r="172" spans="2:10" ht="15.5">
      <c r="B172" s="187" t="s">
        <v>120</v>
      </c>
      <c r="C172" s="202">
        <v>0</v>
      </c>
      <c r="D172" s="170">
        <v>0</v>
      </c>
      <c r="E172" s="203">
        <v>0</v>
      </c>
      <c r="F172" s="153"/>
      <c r="G172" s="14"/>
      <c r="I172" s="14"/>
    </row>
    <row r="173" spans="2:10" ht="15.5">
      <c r="B173" s="187" t="s">
        <v>122</v>
      </c>
      <c r="C173" s="202">
        <v>0</v>
      </c>
      <c r="D173" s="170">
        <v>0</v>
      </c>
      <c r="E173" s="203">
        <v>0</v>
      </c>
      <c r="F173" s="153"/>
      <c r="G173" s="14"/>
      <c r="I173" s="14"/>
    </row>
    <row r="174" spans="2:10" ht="15.5">
      <c r="B174" s="187" t="s">
        <v>123</v>
      </c>
      <c r="C174" s="202">
        <v>0</v>
      </c>
      <c r="D174" s="170">
        <v>0</v>
      </c>
      <c r="E174" s="203">
        <v>0</v>
      </c>
      <c r="F174" s="153"/>
      <c r="G174" s="14"/>
      <c r="I174" s="14"/>
    </row>
    <row r="175" spans="2:10" ht="15.5">
      <c r="B175" s="187" t="s">
        <v>124</v>
      </c>
      <c r="C175" s="202">
        <v>0</v>
      </c>
      <c r="D175" s="170">
        <v>0</v>
      </c>
      <c r="E175" s="203">
        <v>0</v>
      </c>
      <c r="F175" s="153"/>
      <c r="G175" s="14"/>
      <c r="I175" s="14"/>
    </row>
    <row r="176" spans="2:10" ht="15.5">
      <c r="B176" s="187" t="s">
        <v>126</v>
      </c>
      <c r="C176" s="202">
        <v>0</v>
      </c>
      <c r="D176" s="170">
        <v>0</v>
      </c>
      <c r="E176" s="203">
        <v>0</v>
      </c>
      <c r="F176" s="153"/>
      <c r="G176" s="14"/>
      <c r="I176" s="14"/>
    </row>
    <row r="177" spans="2:10" ht="15.5">
      <c r="B177" s="187" t="s">
        <v>127</v>
      </c>
      <c r="C177" s="202">
        <v>0</v>
      </c>
      <c r="D177" s="170">
        <v>0</v>
      </c>
      <c r="E177" s="203">
        <v>0</v>
      </c>
      <c r="F177" s="153"/>
      <c r="G177" s="14"/>
      <c r="I177" s="14"/>
    </row>
    <row r="178" spans="2:10" ht="15.5">
      <c r="B178" s="187" t="s">
        <v>128</v>
      </c>
      <c r="C178" s="202">
        <v>0</v>
      </c>
      <c r="D178" s="170">
        <v>0</v>
      </c>
      <c r="E178" s="203">
        <v>0</v>
      </c>
      <c r="F178" s="153"/>
      <c r="G178" s="14"/>
      <c r="I178" s="14"/>
    </row>
    <row r="179" spans="2:10" ht="15.5">
      <c r="B179" s="187" t="s">
        <v>502</v>
      </c>
      <c r="C179" s="202">
        <v>0</v>
      </c>
      <c r="D179" s="170">
        <v>0</v>
      </c>
      <c r="E179" s="203">
        <v>0</v>
      </c>
      <c r="F179" s="153"/>
      <c r="G179" s="14"/>
      <c r="I179" s="14"/>
    </row>
    <row r="180" spans="2:10" ht="15.5">
      <c r="B180" s="187" t="s">
        <v>130</v>
      </c>
      <c r="C180" s="202">
        <v>0</v>
      </c>
      <c r="D180" s="170">
        <v>0</v>
      </c>
      <c r="E180" s="203">
        <v>0</v>
      </c>
      <c r="F180" s="153"/>
      <c r="G180" s="14"/>
      <c r="I180" s="14"/>
    </row>
    <row r="181" spans="2:10" ht="15.5">
      <c r="B181" s="187" t="s">
        <v>131</v>
      </c>
      <c r="C181" s="202">
        <v>0</v>
      </c>
      <c r="D181" s="170">
        <v>0</v>
      </c>
      <c r="E181" s="203">
        <v>0</v>
      </c>
      <c r="F181" s="153"/>
      <c r="G181" s="14"/>
      <c r="I181" s="14"/>
    </row>
    <row r="182" spans="2:10" ht="15.5">
      <c r="B182" s="187" t="s">
        <v>132</v>
      </c>
      <c r="C182" s="202">
        <v>0</v>
      </c>
      <c r="D182" s="170">
        <v>0</v>
      </c>
      <c r="E182" s="203">
        <v>0</v>
      </c>
      <c r="F182" s="153"/>
      <c r="G182" s="14"/>
      <c r="I182" s="14"/>
    </row>
    <row r="183" spans="2:10" ht="15.5">
      <c r="B183" s="187" t="s">
        <v>133</v>
      </c>
      <c r="C183" s="202">
        <v>0</v>
      </c>
      <c r="D183" s="170">
        <v>0</v>
      </c>
      <c r="E183" s="203">
        <v>0</v>
      </c>
      <c r="F183" s="153"/>
      <c r="G183" s="14"/>
      <c r="I183" s="14"/>
    </row>
    <row r="184" spans="2:10" ht="15.5">
      <c r="B184" s="187" t="s">
        <v>134</v>
      </c>
      <c r="C184" s="202">
        <v>0</v>
      </c>
      <c r="D184" s="170">
        <v>0</v>
      </c>
      <c r="E184" s="203">
        <v>0</v>
      </c>
      <c r="F184" s="153"/>
      <c r="G184" s="147"/>
      <c r="H184" s="147"/>
      <c r="I184" s="147"/>
      <c r="J184" s="147"/>
    </row>
    <row r="185" spans="2:10" ht="15.5">
      <c r="B185" s="187" t="s">
        <v>135</v>
      </c>
      <c r="C185" s="202">
        <v>0</v>
      </c>
      <c r="D185" s="170">
        <v>0</v>
      </c>
      <c r="E185" s="203">
        <v>0</v>
      </c>
      <c r="F185" s="153"/>
      <c r="G185" s="14"/>
      <c r="I185" s="14"/>
    </row>
    <row r="186" spans="2:10">
      <c r="B186" s="187" t="s">
        <v>136</v>
      </c>
      <c r="C186" s="202">
        <v>0</v>
      </c>
      <c r="D186" s="170">
        <v>0</v>
      </c>
      <c r="E186" s="202">
        <v>0</v>
      </c>
      <c r="F186" s="153"/>
      <c r="G186" s="14"/>
      <c r="I186" s="14"/>
    </row>
    <row r="187" spans="2:10">
      <c r="B187" s="187" t="s">
        <v>503</v>
      </c>
      <c r="C187" s="202">
        <v>0</v>
      </c>
      <c r="D187" s="170">
        <v>0</v>
      </c>
      <c r="E187" s="202">
        <v>0</v>
      </c>
      <c r="F187" s="153"/>
      <c r="G187" s="14"/>
      <c r="I187" s="14"/>
    </row>
    <row r="188" spans="2:10" s="147" customFormat="1" ht="17">
      <c r="B188" s="200" t="s">
        <v>17</v>
      </c>
      <c r="C188" s="204">
        <v>0</v>
      </c>
      <c r="D188" s="204">
        <v>0</v>
      </c>
      <c r="E188" s="204">
        <v>0</v>
      </c>
      <c r="F188" s="164"/>
      <c r="G188" s="14"/>
      <c r="H188" s="14"/>
      <c r="I188" s="14"/>
      <c r="J188" s="14"/>
    </row>
    <row r="189" spans="2:10">
      <c r="D189" s="149"/>
      <c r="E189" s="153"/>
      <c r="F189" s="153"/>
      <c r="G189" s="14"/>
      <c r="I189" s="14"/>
    </row>
    <row r="190" spans="2:10">
      <c r="D190" s="149"/>
      <c r="E190" s="153"/>
      <c r="F190" s="153"/>
      <c r="G190" s="14"/>
      <c r="I190" s="14"/>
    </row>
    <row r="191" spans="2:10" ht="14.5">
      <c r="B191" s="156" t="s">
        <v>139</v>
      </c>
      <c r="C191" s="46"/>
      <c r="D191" s="46"/>
      <c r="E191" s="153"/>
      <c r="F191" s="153"/>
      <c r="G191" s="14"/>
      <c r="I191" s="14"/>
    </row>
    <row r="192" spans="2:10" ht="14.5">
      <c r="B192" s="205"/>
      <c r="C192" s="46"/>
      <c r="D192" s="46"/>
      <c r="E192" s="153"/>
      <c r="F192" s="153"/>
      <c r="G192" s="14"/>
      <c r="I192" s="14"/>
    </row>
    <row r="193" spans="2:10">
      <c r="B193" s="185"/>
      <c r="C193" s="371" t="s">
        <v>494</v>
      </c>
      <c r="D193" s="371" t="s">
        <v>495</v>
      </c>
      <c r="E193" s="371" t="s">
        <v>880</v>
      </c>
      <c r="F193" s="153"/>
      <c r="G193" s="14"/>
      <c r="I193" s="14"/>
    </row>
    <row r="194" spans="2:10">
      <c r="B194" s="185"/>
      <c r="C194" s="371" t="s">
        <v>3</v>
      </c>
      <c r="D194" s="371" t="s">
        <v>3</v>
      </c>
      <c r="E194" s="199" t="s">
        <v>3</v>
      </c>
      <c r="F194" s="153"/>
      <c r="G194" s="14"/>
      <c r="I194" s="14"/>
    </row>
    <row r="195" spans="2:10">
      <c r="B195" s="159" t="s">
        <v>140</v>
      </c>
      <c r="C195" s="170">
        <v>0</v>
      </c>
      <c r="D195" s="170">
        <v>0</v>
      </c>
      <c r="E195" s="170">
        <v>0</v>
      </c>
      <c r="F195" s="153"/>
      <c r="G195" s="14"/>
      <c r="I195" s="14"/>
    </row>
    <row r="196" spans="2:10" s="147" customFormat="1">
      <c r="B196" s="162" t="s">
        <v>42</v>
      </c>
      <c r="C196" s="158">
        <v>0</v>
      </c>
      <c r="D196" s="158">
        <v>0</v>
      </c>
      <c r="E196" s="158">
        <v>0</v>
      </c>
      <c r="F196" s="164"/>
      <c r="G196" s="14"/>
      <c r="H196" s="14"/>
      <c r="I196" s="14"/>
      <c r="J196" s="14"/>
    </row>
    <row r="197" spans="2:10">
      <c r="D197" s="149"/>
      <c r="E197" s="153"/>
      <c r="F197" s="153"/>
      <c r="G197" s="14"/>
      <c r="I197" s="14"/>
    </row>
    <row r="198" spans="2:10">
      <c r="D198" s="149"/>
      <c r="E198" s="153"/>
      <c r="F198" s="153"/>
      <c r="G198" s="14"/>
      <c r="I198" s="14"/>
    </row>
    <row r="199" spans="2:10" ht="14.5">
      <c r="B199" s="156" t="s">
        <v>141</v>
      </c>
      <c r="C199" s="46"/>
      <c r="D199" s="46"/>
      <c r="E199" s="153"/>
      <c r="F199" s="153"/>
      <c r="G199" s="14"/>
      <c r="I199" s="14"/>
    </row>
    <row r="200" spans="2:10" ht="15.5">
      <c r="B200" s="5"/>
      <c r="C200" s="46"/>
      <c r="D200" s="46"/>
      <c r="E200" s="153"/>
      <c r="F200" s="153"/>
      <c r="G200" s="14"/>
      <c r="I200" s="14"/>
    </row>
    <row r="201" spans="2:10">
      <c r="B201" s="185"/>
      <c r="C201" s="371" t="s">
        <v>494</v>
      </c>
      <c r="D201" s="371" t="s">
        <v>495</v>
      </c>
      <c r="E201" s="371" t="s">
        <v>880</v>
      </c>
      <c r="F201" s="153"/>
      <c r="G201" s="14"/>
      <c r="I201" s="14"/>
    </row>
    <row r="202" spans="2:10">
      <c r="B202" s="185"/>
      <c r="C202" s="371" t="s">
        <v>3</v>
      </c>
      <c r="D202" s="371" t="s">
        <v>3</v>
      </c>
      <c r="E202" s="199" t="s">
        <v>3</v>
      </c>
      <c r="F202" s="153"/>
      <c r="G202" s="14"/>
      <c r="I202" s="14"/>
    </row>
    <row r="203" spans="2:10">
      <c r="B203" s="159" t="s">
        <v>142</v>
      </c>
      <c r="C203" s="375">
        <v>0</v>
      </c>
      <c r="D203" s="206">
        <v>0</v>
      </c>
      <c r="E203" s="376">
        <v>0</v>
      </c>
      <c r="F203" s="153"/>
      <c r="G203" s="14"/>
      <c r="I203" s="14"/>
    </row>
    <row r="204" spans="2:10">
      <c r="B204" s="159" t="s">
        <v>143</v>
      </c>
      <c r="C204" s="375">
        <v>0</v>
      </c>
      <c r="D204" s="206">
        <v>0</v>
      </c>
      <c r="E204" s="158">
        <v>0</v>
      </c>
      <c r="F204" s="153"/>
      <c r="G204" s="14"/>
      <c r="I204" s="14"/>
    </row>
    <row r="205" spans="2:10">
      <c r="B205" s="159" t="s">
        <v>144</v>
      </c>
      <c r="C205" s="375">
        <v>0</v>
      </c>
      <c r="D205" s="206">
        <v>0</v>
      </c>
      <c r="E205" s="170">
        <v>0</v>
      </c>
      <c r="G205" s="14"/>
      <c r="I205" s="14"/>
    </row>
    <row r="206" spans="2:10">
      <c r="B206" s="159" t="s">
        <v>145</v>
      </c>
      <c r="C206" s="375">
        <v>0</v>
      </c>
      <c r="D206" s="206">
        <v>0</v>
      </c>
      <c r="E206" s="170">
        <v>0</v>
      </c>
      <c r="F206" s="153"/>
      <c r="G206" s="14"/>
      <c r="I206" s="14"/>
    </row>
    <row r="207" spans="2:10">
      <c r="B207" s="159" t="s">
        <v>146</v>
      </c>
      <c r="C207" s="375">
        <v>0</v>
      </c>
      <c r="D207" s="206">
        <v>0</v>
      </c>
      <c r="E207" s="170">
        <v>0</v>
      </c>
      <c r="F207" s="153"/>
      <c r="G207" s="14"/>
      <c r="I207" s="14"/>
    </row>
    <row r="208" spans="2:10">
      <c r="B208" s="159" t="s">
        <v>147</v>
      </c>
      <c r="C208" s="375">
        <v>0</v>
      </c>
      <c r="D208" s="206">
        <v>0</v>
      </c>
      <c r="E208" s="170">
        <v>0</v>
      </c>
      <c r="F208" s="153"/>
      <c r="G208" s="209"/>
      <c r="H208" s="147"/>
      <c r="I208" s="147"/>
      <c r="J208" s="147"/>
    </row>
    <row r="209" spans="2:10">
      <c r="B209" s="159" t="s">
        <v>148</v>
      </c>
      <c r="C209" s="375">
        <v>0</v>
      </c>
      <c r="D209" s="206">
        <v>0</v>
      </c>
      <c r="E209" s="170">
        <v>0</v>
      </c>
      <c r="F209" s="153"/>
      <c r="G209" s="14"/>
      <c r="I209" s="14"/>
    </row>
    <row r="210" spans="2:10">
      <c r="B210" s="159" t="s">
        <v>149</v>
      </c>
      <c r="C210" s="375">
        <v>0</v>
      </c>
      <c r="D210" s="206">
        <v>0</v>
      </c>
      <c r="E210" s="170">
        <v>0</v>
      </c>
      <c r="F210" s="153"/>
      <c r="G210" s="14"/>
      <c r="I210" s="14"/>
    </row>
    <row r="211" spans="2:10">
      <c r="B211" s="159" t="s">
        <v>150</v>
      </c>
      <c r="C211" s="375">
        <v>0</v>
      </c>
      <c r="D211" s="206">
        <v>0</v>
      </c>
      <c r="E211" s="170">
        <v>0</v>
      </c>
      <c r="F211" s="153"/>
      <c r="G211" s="153"/>
      <c r="I211" s="14"/>
    </row>
    <row r="212" spans="2:10">
      <c r="B212" s="159" t="s">
        <v>151</v>
      </c>
      <c r="C212" s="375">
        <v>0</v>
      </c>
      <c r="D212" s="206">
        <v>0</v>
      </c>
      <c r="E212" s="170">
        <v>0</v>
      </c>
      <c r="F212" s="153"/>
      <c r="G212" s="14"/>
      <c r="I212" s="14"/>
    </row>
    <row r="213" spans="2:10" s="147" customFormat="1" ht="17">
      <c r="B213" s="162" t="s">
        <v>42</v>
      </c>
      <c r="C213" s="204">
        <f>SUM(C203:C212)</f>
        <v>0</v>
      </c>
      <c r="D213" s="204">
        <f t="shared" ref="D213:E213" si="0">SUM(D203:D212)</f>
        <v>0</v>
      </c>
      <c r="E213" s="204">
        <f t="shared" si="0"/>
        <v>0</v>
      </c>
      <c r="F213" s="164"/>
      <c r="G213" s="14"/>
      <c r="H213" s="14"/>
      <c r="I213" s="14"/>
      <c r="J213" s="14"/>
    </row>
    <row r="214" spans="2:10">
      <c r="D214" s="149"/>
      <c r="E214" s="153"/>
      <c r="F214" s="153"/>
      <c r="G214" s="14"/>
      <c r="I214" s="14"/>
    </row>
    <row r="215" spans="2:10">
      <c r="D215" s="149"/>
      <c r="E215" s="153"/>
      <c r="F215" s="153"/>
      <c r="G215" s="14"/>
      <c r="I215" s="14"/>
    </row>
    <row r="216" spans="2:10" ht="14.5">
      <c r="B216" s="182" t="s">
        <v>152</v>
      </c>
      <c r="C216" s="46"/>
      <c r="D216" s="46"/>
      <c r="E216" s="153"/>
      <c r="F216" s="153"/>
      <c r="G216" s="14"/>
      <c r="I216" s="14"/>
    </row>
    <row r="217" spans="2:10" ht="14.5">
      <c r="B217" s="195"/>
      <c r="C217" s="46"/>
      <c r="D217" s="46"/>
      <c r="E217" s="153"/>
      <c r="F217" s="153"/>
      <c r="G217" s="14"/>
      <c r="I217" s="14"/>
    </row>
    <row r="218" spans="2:10">
      <c r="B218" s="185"/>
      <c r="C218" s="371" t="s">
        <v>494</v>
      </c>
      <c r="D218" s="371" t="s">
        <v>495</v>
      </c>
      <c r="E218" s="371" t="s">
        <v>880</v>
      </c>
      <c r="F218" s="153"/>
      <c r="G218" s="14"/>
      <c r="I218" s="14"/>
    </row>
    <row r="219" spans="2:10">
      <c r="B219" s="185"/>
      <c r="C219" s="371" t="s">
        <v>3</v>
      </c>
      <c r="D219" s="371" t="s">
        <v>3</v>
      </c>
      <c r="E219" s="199" t="s">
        <v>3</v>
      </c>
      <c r="F219" s="153"/>
      <c r="G219" s="14"/>
      <c r="I219" s="14"/>
    </row>
    <row r="220" spans="2:10">
      <c r="B220" s="159" t="s">
        <v>153</v>
      </c>
      <c r="C220" s="375">
        <v>0</v>
      </c>
      <c r="D220" s="170">
        <v>0</v>
      </c>
      <c r="E220" s="170">
        <v>0</v>
      </c>
      <c r="F220" s="153"/>
      <c r="G220" s="147"/>
      <c r="H220" s="147"/>
      <c r="I220" s="147"/>
      <c r="J220" s="147"/>
    </row>
    <row r="221" spans="2:10">
      <c r="B221" s="159" t="s">
        <v>154</v>
      </c>
      <c r="C221" s="375">
        <v>0</v>
      </c>
      <c r="D221" s="170">
        <v>0</v>
      </c>
      <c r="E221" s="170">
        <v>0</v>
      </c>
      <c r="F221" s="153"/>
      <c r="G221" s="14"/>
      <c r="I221" s="14"/>
    </row>
    <row r="222" spans="2:10">
      <c r="B222" s="159" t="s">
        <v>155</v>
      </c>
      <c r="C222" s="375">
        <v>0</v>
      </c>
      <c r="D222" s="170">
        <v>0</v>
      </c>
      <c r="E222" s="170">
        <v>0</v>
      </c>
      <c r="F222" s="153"/>
      <c r="G222" s="14"/>
      <c r="I222" s="14"/>
    </row>
    <row r="223" spans="2:10">
      <c r="B223" s="159" t="s">
        <v>156</v>
      </c>
      <c r="C223" s="375">
        <v>0</v>
      </c>
      <c r="D223" s="170">
        <v>0</v>
      </c>
      <c r="E223" s="170">
        <v>0</v>
      </c>
      <c r="F223" s="153"/>
      <c r="G223" s="14"/>
      <c r="I223" s="14"/>
    </row>
    <row r="224" spans="2:10">
      <c r="B224" s="159" t="s">
        <v>157</v>
      </c>
      <c r="C224" s="375">
        <v>0</v>
      </c>
      <c r="D224" s="170">
        <v>22387.95</v>
      </c>
      <c r="E224" s="170">
        <v>1298500</v>
      </c>
      <c r="F224" s="153"/>
      <c r="G224" s="14"/>
      <c r="I224" s="14"/>
    </row>
    <row r="225" spans="2:10">
      <c r="B225" s="159" t="s">
        <v>158</v>
      </c>
      <c r="C225" s="375">
        <v>0</v>
      </c>
      <c r="D225" s="170">
        <v>0</v>
      </c>
      <c r="E225" s="170">
        <v>0</v>
      </c>
      <c r="F225" s="153"/>
      <c r="G225" s="14"/>
      <c r="I225" s="14"/>
    </row>
    <row r="226" spans="2:10">
      <c r="B226" s="159" t="s">
        <v>159</v>
      </c>
      <c r="C226" s="375">
        <v>0</v>
      </c>
      <c r="D226" s="170">
        <v>0</v>
      </c>
      <c r="E226" s="170">
        <v>15840140.4</v>
      </c>
      <c r="F226" s="153"/>
      <c r="G226" s="14"/>
      <c r="I226" s="14"/>
    </row>
    <row r="227" spans="2:10">
      <c r="B227" s="159" t="s">
        <v>160</v>
      </c>
      <c r="C227" s="375">
        <v>0</v>
      </c>
      <c r="D227" s="170">
        <v>0</v>
      </c>
      <c r="E227" s="170">
        <v>0</v>
      </c>
      <c r="F227" s="153"/>
      <c r="G227" s="14"/>
      <c r="I227" s="14"/>
    </row>
    <row r="228" spans="2:10">
      <c r="B228" s="159" t="s">
        <v>161</v>
      </c>
      <c r="C228" s="375">
        <v>0</v>
      </c>
      <c r="D228" s="170">
        <v>0</v>
      </c>
      <c r="E228" s="170">
        <v>0</v>
      </c>
      <c r="F228" s="153"/>
      <c r="G228" s="14"/>
      <c r="I228" s="14"/>
    </row>
    <row r="229" spans="2:10">
      <c r="B229" s="159" t="s">
        <v>162</v>
      </c>
      <c r="C229" s="375">
        <v>0</v>
      </c>
      <c r="D229" s="170">
        <v>0</v>
      </c>
      <c r="E229" s="170">
        <v>0</v>
      </c>
      <c r="F229" s="153"/>
      <c r="G229" s="14"/>
      <c r="I229" s="14"/>
    </row>
    <row r="230" spans="2:10">
      <c r="B230" s="159" t="s">
        <v>163</v>
      </c>
      <c r="C230" s="375">
        <v>0</v>
      </c>
      <c r="D230" s="170">
        <v>0</v>
      </c>
      <c r="E230" s="170">
        <v>0</v>
      </c>
      <c r="F230" s="153"/>
      <c r="G230" s="14"/>
      <c r="I230" s="14"/>
    </row>
    <row r="231" spans="2:10">
      <c r="B231" s="159" t="s">
        <v>164</v>
      </c>
      <c r="C231" s="375">
        <v>0</v>
      </c>
      <c r="D231" s="170">
        <v>0</v>
      </c>
      <c r="E231" s="170">
        <v>0</v>
      </c>
      <c r="F231" s="153"/>
      <c r="G231" s="147"/>
      <c r="H231" s="147"/>
      <c r="I231" s="147"/>
      <c r="J231" s="147"/>
    </row>
    <row r="232" spans="2:10">
      <c r="B232" s="159" t="s">
        <v>165</v>
      </c>
      <c r="C232" s="375">
        <v>0</v>
      </c>
      <c r="D232" s="170">
        <v>0</v>
      </c>
      <c r="E232" s="170">
        <v>0</v>
      </c>
      <c r="F232" s="153"/>
      <c r="G232" s="14"/>
      <c r="I232" s="14"/>
    </row>
    <row r="233" spans="2:10">
      <c r="B233" s="159" t="s">
        <v>166</v>
      </c>
      <c r="C233" s="375">
        <v>509393610.39999998</v>
      </c>
      <c r="D233" s="170">
        <v>0</v>
      </c>
      <c r="E233" s="170">
        <v>0</v>
      </c>
      <c r="F233" s="153"/>
      <c r="G233" s="14"/>
      <c r="I233" s="14"/>
    </row>
    <row r="234" spans="2:10">
      <c r="B234" s="31" t="s">
        <v>167</v>
      </c>
      <c r="C234" s="375">
        <v>0</v>
      </c>
      <c r="D234" s="170">
        <v>0</v>
      </c>
      <c r="E234" s="170">
        <v>0</v>
      </c>
      <c r="F234" s="153"/>
      <c r="G234" s="14"/>
      <c r="I234" s="14"/>
    </row>
    <row r="235" spans="2:10" ht="15.5">
      <c r="B235" s="207" t="s">
        <v>168</v>
      </c>
      <c r="C235" s="375">
        <v>0</v>
      </c>
      <c r="D235" s="170">
        <v>0</v>
      </c>
      <c r="E235" s="170">
        <v>0</v>
      </c>
      <c r="F235" s="153"/>
      <c r="G235" s="14"/>
      <c r="I235" s="14"/>
    </row>
    <row r="236" spans="2:10" ht="15.5">
      <c r="B236" s="207"/>
      <c r="C236" s="375">
        <v>0</v>
      </c>
      <c r="D236" s="170">
        <v>0</v>
      </c>
      <c r="E236" s="203"/>
      <c r="F236" s="153"/>
      <c r="G236" s="14"/>
      <c r="I236" s="14"/>
    </row>
    <row r="237" spans="2:10" s="147" customFormat="1" ht="17">
      <c r="B237" s="162" t="s">
        <v>42</v>
      </c>
      <c r="C237" s="204">
        <f>SUM(C220:C236)</f>
        <v>509393610.39999998</v>
      </c>
      <c r="D237" s="204">
        <f t="shared" ref="D237:E237" si="1">SUM(D220:D236)</f>
        <v>22387.95</v>
      </c>
      <c r="E237" s="204">
        <f t="shared" si="1"/>
        <v>17138640.399999999</v>
      </c>
      <c r="F237" s="164"/>
      <c r="G237" s="14"/>
      <c r="H237" s="14"/>
      <c r="I237" s="14"/>
      <c r="J237" s="14"/>
    </row>
    <row r="238" spans="2:10">
      <c r="D238" s="149"/>
      <c r="E238" s="153"/>
      <c r="F238" s="153"/>
      <c r="G238" s="14"/>
      <c r="I238" s="14"/>
    </row>
    <row r="239" spans="2:10">
      <c r="D239" s="149"/>
      <c r="E239" s="153"/>
      <c r="F239" s="153"/>
      <c r="G239" s="14"/>
      <c r="I239" s="14"/>
    </row>
    <row r="240" spans="2:10" ht="14.5">
      <c r="B240" s="182" t="s">
        <v>169</v>
      </c>
      <c r="C240" s="46"/>
      <c r="D240" s="46"/>
      <c r="E240" s="153"/>
      <c r="F240" s="153"/>
      <c r="G240" s="14"/>
      <c r="I240" s="14"/>
    </row>
    <row r="241" spans="2:10" ht="14.5">
      <c r="B241" s="195"/>
      <c r="C241" s="46"/>
      <c r="D241" s="46"/>
      <c r="E241" s="153"/>
      <c r="F241" s="153"/>
      <c r="G241" s="14"/>
      <c r="I241" s="14"/>
    </row>
    <row r="242" spans="2:10">
      <c r="B242" s="185"/>
      <c r="C242" s="371" t="s">
        <v>494</v>
      </c>
      <c r="D242" s="371" t="s">
        <v>495</v>
      </c>
      <c r="E242" s="371" t="s">
        <v>880</v>
      </c>
      <c r="F242" s="153"/>
      <c r="G242" s="14"/>
      <c r="I242" s="14"/>
    </row>
    <row r="243" spans="2:10">
      <c r="B243" s="185"/>
      <c r="C243" s="371" t="s">
        <v>3</v>
      </c>
      <c r="D243" s="371" t="s">
        <v>3</v>
      </c>
      <c r="E243" s="199" t="s">
        <v>3</v>
      </c>
      <c r="F243" s="153"/>
      <c r="G243" s="14"/>
      <c r="I243" s="14"/>
    </row>
    <row r="244" spans="2:10">
      <c r="B244" s="159" t="s">
        <v>170</v>
      </c>
      <c r="C244" s="170">
        <v>0</v>
      </c>
      <c r="D244" s="170">
        <v>0</v>
      </c>
      <c r="E244" s="170">
        <v>0</v>
      </c>
      <c r="F244" s="153"/>
      <c r="G244" s="14"/>
      <c r="I244" s="14"/>
    </row>
    <row r="245" spans="2:10">
      <c r="B245" s="159" t="s">
        <v>171</v>
      </c>
      <c r="C245" s="170">
        <v>0</v>
      </c>
      <c r="D245" s="170">
        <v>0</v>
      </c>
      <c r="E245" s="170">
        <v>0</v>
      </c>
      <c r="F245" s="153"/>
      <c r="G245" s="14"/>
      <c r="I245" s="14"/>
    </row>
    <row r="246" spans="2:10">
      <c r="B246" s="159" t="s">
        <v>172</v>
      </c>
      <c r="C246" s="170">
        <v>0</v>
      </c>
      <c r="D246" s="170">
        <v>0</v>
      </c>
      <c r="E246" s="170">
        <v>0</v>
      </c>
      <c r="F246" s="153"/>
      <c r="G246" s="14"/>
      <c r="I246" s="14"/>
    </row>
    <row r="247" spans="2:10">
      <c r="B247" s="159" t="s">
        <v>173</v>
      </c>
      <c r="C247" s="170">
        <v>0</v>
      </c>
      <c r="D247" s="170">
        <v>0</v>
      </c>
      <c r="E247" s="170">
        <v>0</v>
      </c>
      <c r="F247" s="153"/>
      <c r="G247" s="14"/>
      <c r="I247" s="14"/>
    </row>
    <row r="248" spans="2:10">
      <c r="B248" s="159" t="s">
        <v>174</v>
      </c>
      <c r="C248" s="170">
        <v>0</v>
      </c>
      <c r="D248" s="170">
        <v>0</v>
      </c>
      <c r="E248" s="170">
        <v>0</v>
      </c>
      <c r="F248" s="153"/>
      <c r="G248" s="14"/>
      <c r="I248" s="14"/>
    </row>
    <row r="249" spans="2:10" s="147" customFormat="1" ht="17">
      <c r="B249" s="162" t="s">
        <v>42</v>
      </c>
      <c r="C249" s="204">
        <f>SUM(C244:C248)</f>
        <v>0</v>
      </c>
      <c r="D249" s="204">
        <f t="shared" ref="D249:E249" si="2">SUM(D244:D248)</f>
        <v>0</v>
      </c>
      <c r="E249" s="204">
        <f t="shared" si="2"/>
        <v>0</v>
      </c>
      <c r="F249" s="164"/>
      <c r="G249" s="14"/>
      <c r="H249" s="14"/>
      <c r="I249" s="14"/>
      <c r="J249" s="14"/>
    </row>
    <row r="250" spans="2:10">
      <c r="D250" s="149"/>
      <c r="E250" s="153"/>
      <c r="F250" s="153"/>
      <c r="G250" s="14"/>
      <c r="I250" s="14"/>
    </row>
    <row r="251" spans="2:10">
      <c r="D251" s="149"/>
      <c r="E251" s="153"/>
      <c r="F251" s="153"/>
      <c r="G251" s="14"/>
      <c r="I251" s="14"/>
    </row>
    <row r="252" spans="2:10" ht="14.5">
      <c r="B252" s="182" t="s">
        <v>175</v>
      </c>
      <c r="C252" s="46"/>
      <c r="D252" s="46"/>
      <c r="E252" s="153"/>
      <c r="F252" s="153"/>
      <c r="G252" s="14"/>
      <c r="I252" s="14"/>
    </row>
    <row r="253" spans="2:10" ht="14.5">
      <c r="B253" s="208"/>
      <c r="C253" s="46"/>
      <c r="D253" s="46"/>
      <c r="E253" s="153"/>
      <c r="F253" s="153"/>
      <c r="G253" s="14"/>
      <c r="I253" s="14"/>
    </row>
    <row r="254" spans="2:10">
      <c r="B254" s="197" t="s">
        <v>7</v>
      </c>
      <c r="C254" s="199" t="s">
        <v>494</v>
      </c>
      <c r="D254" s="371" t="s">
        <v>495</v>
      </c>
      <c r="E254" s="371" t="s">
        <v>880</v>
      </c>
      <c r="F254" s="153"/>
      <c r="G254" s="14"/>
      <c r="I254" s="14"/>
    </row>
    <row r="255" spans="2:10">
      <c r="B255" s="185"/>
      <c r="C255" s="199" t="s">
        <v>3</v>
      </c>
      <c r="D255" s="371" t="s">
        <v>3</v>
      </c>
      <c r="E255" s="199" t="s">
        <v>3</v>
      </c>
      <c r="F255" s="153"/>
      <c r="G255" s="14"/>
      <c r="I255" s="14"/>
    </row>
    <row r="256" spans="2:10">
      <c r="B256" s="159" t="s">
        <v>176</v>
      </c>
      <c r="C256" s="170"/>
      <c r="D256" s="170"/>
      <c r="E256" s="170"/>
      <c r="F256" s="153"/>
      <c r="G256" s="14"/>
      <c r="I256" s="14"/>
    </row>
    <row r="257" spans="2:10">
      <c r="B257" s="159" t="s">
        <v>177</v>
      </c>
      <c r="C257" s="170">
        <v>0</v>
      </c>
      <c r="D257" s="170"/>
      <c r="E257" s="170">
        <v>0</v>
      </c>
      <c r="F257" s="153"/>
      <c r="G257" s="14"/>
      <c r="I257" s="14"/>
    </row>
    <row r="258" spans="2:10">
      <c r="B258" s="159" t="s">
        <v>178</v>
      </c>
      <c r="C258" s="170">
        <v>0</v>
      </c>
      <c r="D258" s="170">
        <v>0</v>
      </c>
      <c r="E258" s="170">
        <v>0</v>
      </c>
      <c r="F258" s="153"/>
      <c r="G258" s="14"/>
      <c r="I258" s="14"/>
    </row>
    <row r="259" spans="2:10">
      <c r="B259" s="165"/>
      <c r="C259" s="170"/>
      <c r="D259" s="170"/>
      <c r="E259" s="170"/>
      <c r="F259" s="153"/>
      <c r="G259" s="14"/>
      <c r="I259" s="14"/>
    </row>
    <row r="260" spans="2:10" s="147" customFormat="1">
      <c r="B260" s="162" t="s">
        <v>17</v>
      </c>
      <c r="C260" s="158">
        <f>SUM(C257:C259)</f>
        <v>0</v>
      </c>
      <c r="D260" s="158">
        <f t="shared" ref="D260" si="3">SUM(D257:D259)</f>
        <v>0</v>
      </c>
      <c r="E260" s="158">
        <v>0</v>
      </c>
      <c r="F260" s="164"/>
      <c r="G260" s="14"/>
      <c r="H260" s="14"/>
      <c r="I260" s="14"/>
      <c r="J260" s="14"/>
    </row>
    <row r="261" spans="2:10">
      <c r="D261" s="149"/>
      <c r="E261" s="153"/>
      <c r="F261" s="153"/>
      <c r="G261" s="14"/>
      <c r="I261" s="14"/>
    </row>
    <row r="262" spans="2:10">
      <c r="D262" s="149"/>
      <c r="E262" s="153"/>
      <c r="F262" s="153"/>
      <c r="G262" s="14"/>
      <c r="I262" s="14"/>
    </row>
    <row r="263" spans="2:10" ht="14.5">
      <c r="B263" s="182" t="s">
        <v>179</v>
      </c>
      <c r="C263" s="46"/>
      <c r="D263" s="46"/>
      <c r="E263" s="153"/>
      <c r="F263" s="153"/>
      <c r="G263" s="14"/>
      <c r="I263" s="14"/>
    </row>
    <row r="264" spans="2:10" ht="14.5">
      <c r="B264" s="184"/>
      <c r="C264" s="46"/>
      <c r="D264" s="46"/>
      <c r="E264" s="153"/>
      <c r="F264" s="153"/>
      <c r="G264" s="14"/>
      <c r="I264" s="14"/>
    </row>
    <row r="265" spans="2:10">
      <c r="B265" s="197" t="s">
        <v>7</v>
      </c>
      <c r="C265" s="371" t="s">
        <v>494</v>
      </c>
      <c r="D265" s="371" t="s">
        <v>495</v>
      </c>
      <c r="E265" s="371" t="s">
        <v>880</v>
      </c>
      <c r="F265" s="153"/>
      <c r="G265" s="14"/>
      <c r="I265" s="14"/>
    </row>
    <row r="266" spans="2:10">
      <c r="B266" s="185"/>
      <c r="C266" s="371" t="s">
        <v>3</v>
      </c>
      <c r="D266" s="371" t="s">
        <v>3</v>
      </c>
      <c r="E266" s="199" t="s">
        <v>3</v>
      </c>
      <c r="F266" s="153"/>
      <c r="G266" s="14"/>
      <c r="I266" s="14"/>
    </row>
    <row r="267" spans="2:10">
      <c r="B267" s="159" t="s">
        <v>180</v>
      </c>
      <c r="C267" s="170">
        <v>0</v>
      </c>
      <c r="D267" s="170">
        <v>0</v>
      </c>
      <c r="E267" s="170">
        <v>0</v>
      </c>
      <c r="F267" s="153"/>
      <c r="G267" s="14"/>
      <c r="I267" s="14"/>
    </row>
    <row r="268" spans="2:10">
      <c r="B268" s="159" t="s">
        <v>504</v>
      </c>
      <c r="C268" s="170">
        <v>0</v>
      </c>
      <c r="D268" s="170">
        <v>0</v>
      </c>
      <c r="E268" s="170">
        <v>0</v>
      </c>
      <c r="F268" s="153"/>
      <c r="G268" s="14"/>
      <c r="I268" s="14"/>
    </row>
    <row r="269" spans="2:10">
      <c r="B269" s="165"/>
      <c r="C269" s="170"/>
      <c r="D269" s="170">
        <v>0</v>
      </c>
      <c r="E269" s="170">
        <v>0</v>
      </c>
      <c r="F269" s="153"/>
      <c r="G269" s="147"/>
      <c r="H269" s="147"/>
      <c r="I269" s="147"/>
      <c r="J269" s="147"/>
    </row>
    <row r="270" spans="2:10">
      <c r="B270" s="159" t="s">
        <v>505</v>
      </c>
      <c r="C270" s="170">
        <v>60000000</v>
      </c>
      <c r="D270" s="170">
        <v>0</v>
      </c>
      <c r="E270" s="170">
        <v>0</v>
      </c>
      <c r="F270" s="153"/>
      <c r="G270" s="14"/>
      <c r="I270" s="14"/>
    </row>
    <row r="271" spans="2:10">
      <c r="B271" s="159" t="s">
        <v>183</v>
      </c>
      <c r="C271" s="170">
        <v>0</v>
      </c>
      <c r="D271" s="170">
        <v>0</v>
      </c>
      <c r="E271" s="170">
        <v>0</v>
      </c>
      <c r="F271" s="153"/>
      <c r="G271" s="14"/>
      <c r="I271" s="14"/>
    </row>
    <row r="272" spans="2:10">
      <c r="B272" s="159"/>
      <c r="C272" s="170"/>
      <c r="D272" s="170">
        <v>0</v>
      </c>
      <c r="E272" s="170"/>
      <c r="F272" s="153"/>
      <c r="G272" s="14"/>
      <c r="I272" s="14"/>
    </row>
    <row r="273" spans="2:9">
      <c r="B273" s="377" t="s">
        <v>476</v>
      </c>
      <c r="C273" s="170">
        <v>0</v>
      </c>
      <c r="D273" s="170">
        <v>0</v>
      </c>
      <c r="E273" s="170">
        <v>0</v>
      </c>
      <c r="F273" s="153"/>
      <c r="G273" s="14"/>
      <c r="I273" s="14"/>
    </row>
    <row r="274" spans="2:9" ht="17">
      <c r="B274" s="162" t="s">
        <v>17</v>
      </c>
      <c r="C274" s="204">
        <f>SUM(C267:C273)</f>
        <v>60000000</v>
      </c>
      <c r="D274" s="204">
        <f t="shared" ref="D274:E274" si="4">SUM(D267:D273)</f>
        <v>0</v>
      </c>
      <c r="E274" s="204">
        <f t="shared" si="4"/>
        <v>0</v>
      </c>
      <c r="F274" s="153"/>
      <c r="G274" s="14"/>
      <c r="I274" s="14"/>
    </row>
    <row r="275" spans="2:9">
      <c r="D275" s="149"/>
      <c r="E275" s="153"/>
      <c r="F275" s="153"/>
      <c r="G275" s="14"/>
      <c r="I275" s="14"/>
    </row>
    <row r="276" spans="2:9">
      <c r="D276" s="149"/>
      <c r="E276" s="153"/>
      <c r="F276" s="153"/>
      <c r="G276" s="14"/>
      <c r="I276" s="14"/>
    </row>
    <row r="277" spans="2:9" ht="14.5">
      <c r="B277" s="182" t="s">
        <v>184</v>
      </c>
      <c r="C277" s="46"/>
      <c r="D277" s="46"/>
      <c r="E277" s="153"/>
      <c r="F277" s="153"/>
      <c r="G277" s="14"/>
      <c r="I277" s="14"/>
    </row>
    <row r="278" spans="2:9" ht="14.5">
      <c r="B278" s="195"/>
      <c r="C278" s="46"/>
      <c r="D278" s="46"/>
      <c r="E278" s="153"/>
      <c r="F278" s="153"/>
      <c r="G278" s="14"/>
      <c r="I278" s="14"/>
    </row>
    <row r="279" spans="2:9">
      <c r="B279" s="185"/>
      <c r="C279" s="371" t="s">
        <v>494</v>
      </c>
      <c r="D279" s="371" t="s">
        <v>495</v>
      </c>
      <c r="E279" s="371" t="s">
        <v>880</v>
      </c>
      <c r="F279" s="153"/>
      <c r="G279" s="14"/>
      <c r="I279" s="14"/>
    </row>
    <row r="280" spans="2:9">
      <c r="B280" s="185"/>
      <c r="C280" s="371" t="s">
        <v>3</v>
      </c>
      <c r="D280" s="371" t="s">
        <v>3</v>
      </c>
      <c r="E280" s="199" t="s">
        <v>3</v>
      </c>
      <c r="F280" s="153"/>
      <c r="G280" s="14"/>
      <c r="I280" s="14"/>
    </row>
    <row r="281" spans="2:9">
      <c r="B281" s="159" t="s">
        <v>185</v>
      </c>
      <c r="C281" s="210">
        <v>0</v>
      </c>
      <c r="D281" s="170">
        <v>0</v>
      </c>
      <c r="E281" s="170">
        <v>0</v>
      </c>
      <c r="F281" s="153"/>
      <c r="G281" s="14"/>
      <c r="I281" s="14"/>
    </row>
    <row r="282" spans="2:9">
      <c r="B282" s="159" t="s">
        <v>186</v>
      </c>
      <c r="C282" s="210">
        <v>0</v>
      </c>
      <c r="D282" s="170">
        <v>0</v>
      </c>
      <c r="E282" s="170">
        <v>0</v>
      </c>
      <c r="F282" s="153"/>
      <c r="G282" s="14"/>
      <c r="I282" s="14"/>
    </row>
    <row r="283" spans="2:9">
      <c r="B283" s="159" t="s">
        <v>187</v>
      </c>
      <c r="C283" s="210">
        <v>0</v>
      </c>
      <c r="D283" s="170">
        <v>0</v>
      </c>
      <c r="E283" s="170">
        <v>0</v>
      </c>
      <c r="F283" s="153"/>
      <c r="G283" s="14"/>
      <c r="I283" s="14"/>
    </row>
    <row r="284" spans="2:9">
      <c r="B284" s="159" t="s">
        <v>532</v>
      </c>
      <c r="C284" s="210">
        <v>0</v>
      </c>
      <c r="D284" s="170">
        <v>0</v>
      </c>
      <c r="E284" s="170">
        <v>0</v>
      </c>
      <c r="F284" s="153"/>
      <c r="G284" s="14"/>
      <c r="I284" s="14"/>
    </row>
    <row r="285" spans="2:9">
      <c r="B285" s="159" t="s">
        <v>188</v>
      </c>
      <c r="C285" s="210">
        <v>426812192</v>
      </c>
      <c r="D285" s="170">
        <v>20777345.5</v>
      </c>
      <c r="E285" s="170">
        <v>196467193.78999999</v>
      </c>
      <c r="F285" s="153"/>
      <c r="G285" s="14"/>
      <c r="I285" s="14"/>
    </row>
    <row r="286" spans="2:9">
      <c r="B286" s="165"/>
      <c r="C286" s="210">
        <v>0</v>
      </c>
      <c r="D286" s="211">
        <v>0</v>
      </c>
      <c r="E286" s="161"/>
      <c r="F286" s="153"/>
      <c r="G286" s="14"/>
      <c r="I286" s="14"/>
    </row>
    <row r="287" spans="2:9" ht="17">
      <c r="B287" s="162" t="s">
        <v>42</v>
      </c>
      <c r="C287" s="204">
        <f>SUM(C281:C286)</f>
        <v>426812192</v>
      </c>
      <c r="D287" s="204">
        <f t="shared" ref="D287:E287" si="5">SUM(D281:D286)</f>
        <v>20777345.5</v>
      </c>
      <c r="E287" s="204">
        <f t="shared" si="5"/>
        <v>196467193.78999999</v>
      </c>
      <c r="F287" s="153"/>
      <c r="G287" s="14"/>
      <c r="I287" s="14"/>
    </row>
    <row r="288" spans="2:9">
      <c r="D288" s="149"/>
      <c r="E288" s="153"/>
      <c r="F288" s="153"/>
      <c r="G288" s="14"/>
      <c r="I288" s="14"/>
    </row>
    <row r="289" spans="2:10">
      <c r="D289" s="149"/>
      <c r="E289" s="153"/>
      <c r="F289" s="153"/>
      <c r="G289" s="14"/>
      <c r="I289" s="14"/>
    </row>
    <row r="290" spans="2:10" ht="14.5">
      <c r="B290" s="182" t="s">
        <v>189</v>
      </c>
      <c r="C290" s="46"/>
      <c r="D290" s="46"/>
      <c r="E290" s="153"/>
      <c r="F290" s="153"/>
      <c r="G290" s="14"/>
      <c r="I290" s="14"/>
    </row>
    <row r="291" spans="2:10" ht="14.5">
      <c r="B291" s="195"/>
      <c r="C291" s="46"/>
      <c r="D291" s="46"/>
      <c r="E291" s="153"/>
      <c r="F291" s="153"/>
      <c r="G291" s="14"/>
      <c r="I291" s="14"/>
    </row>
    <row r="292" spans="2:10">
      <c r="B292" s="185"/>
      <c r="C292" s="371" t="s">
        <v>494</v>
      </c>
      <c r="D292" s="371" t="s">
        <v>495</v>
      </c>
      <c r="E292" s="371" t="s">
        <v>880</v>
      </c>
      <c r="F292" s="153"/>
      <c r="G292" s="14"/>
      <c r="I292" s="14"/>
    </row>
    <row r="293" spans="2:10">
      <c r="B293" s="185"/>
      <c r="C293" s="371" t="s">
        <v>3</v>
      </c>
      <c r="D293" s="371" t="s">
        <v>3</v>
      </c>
      <c r="E293" s="199" t="s">
        <v>3</v>
      </c>
      <c r="F293" s="153"/>
      <c r="G293" s="14"/>
      <c r="I293" s="14"/>
    </row>
    <row r="294" spans="2:10">
      <c r="B294" s="159" t="s">
        <v>190</v>
      </c>
      <c r="C294" s="170">
        <v>0</v>
      </c>
      <c r="D294" s="170">
        <v>0</v>
      </c>
      <c r="E294" s="170">
        <v>0</v>
      </c>
      <c r="F294" s="153"/>
      <c r="G294" s="14"/>
      <c r="I294" s="14"/>
    </row>
    <row r="295" spans="2:10">
      <c r="B295" s="159" t="s">
        <v>191</v>
      </c>
      <c r="C295" s="170">
        <v>0</v>
      </c>
      <c r="D295" s="170">
        <v>0</v>
      </c>
      <c r="E295" s="170">
        <v>0</v>
      </c>
      <c r="F295" s="153"/>
      <c r="G295" s="14"/>
      <c r="I295" s="14"/>
    </row>
    <row r="296" spans="2:10">
      <c r="B296" s="159" t="s">
        <v>192</v>
      </c>
      <c r="C296" s="170">
        <v>0</v>
      </c>
      <c r="D296" s="170">
        <v>0</v>
      </c>
      <c r="E296" s="170">
        <v>0</v>
      </c>
      <c r="F296" s="153"/>
      <c r="G296" s="14"/>
      <c r="I296" s="14"/>
    </row>
    <row r="297" spans="2:10">
      <c r="B297" s="165"/>
      <c r="C297" s="170"/>
      <c r="D297" s="170"/>
      <c r="E297" s="170"/>
      <c r="F297" s="153"/>
      <c r="G297" s="14"/>
      <c r="I297" s="14"/>
    </row>
    <row r="298" spans="2:10" s="147" customFormat="1">
      <c r="B298" s="162" t="s">
        <v>42</v>
      </c>
      <c r="C298" s="158">
        <v>0</v>
      </c>
      <c r="D298" s="158">
        <v>0</v>
      </c>
      <c r="E298" s="158">
        <v>0</v>
      </c>
      <c r="F298" s="164"/>
      <c r="G298" s="14"/>
      <c r="H298" s="14"/>
      <c r="I298" s="14"/>
      <c r="J298" s="14"/>
    </row>
    <row r="299" spans="2:10" ht="14.5">
      <c r="B299" s="208" t="s">
        <v>193</v>
      </c>
      <c r="C299" s="46"/>
      <c r="D299" s="46"/>
      <c r="E299" s="153"/>
      <c r="F299" s="153"/>
      <c r="G299" s="14"/>
      <c r="I299" s="14"/>
    </row>
    <row r="300" spans="2:10">
      <c r="D300" s="149"/>
      <c r="E300" s="153"/>
      <c r="F300" s="153"/>
      <c r="G300" s="14"/>
      <c r="I300" s="14"/>
    </row>
    <row r="301" spans="2:10" ht="14.5">
      <c r="B301" s="182" t="s">
        <v>194</v>
      </c>
      <c r="C301" s="46"/>
      <c r="D301" s="46"/>
      <c r="E301" s="153"/>
      <c r="F301" s="153"/>
      <c r="G301" s="14"/>
      <c r="I301" s="14"/>
    </row>
    <row r="302" spans="2:10" ht="15.5">
      <c r="B302" s="5"/>
      <c r="C302" s="46"/>
      <c r="D302" s="46"/>
      <c r="E302" s="153"/>
      <c r="F302" s="153"/>
      <c r="G302" s="14"/>
      <c r="I302" s="14"/>
    </row>
    <row r="303" spans="2:10">
      <c r="B303" s="197"/>
      <c r="C303" s="371" t="s">
        <v>494</v>
      </c>
      <c r="D303" s="371" t="s">
        <v>495</v>
      </c>
      <c r="E303" s="371" t="s">
        <v>880</v>
      </c>
      <c r="F303" s="153"/>
      <c r="G303" s="14"/>
      <c r="I303" s="14"/>
    </row>
    <row r="304" spans="2:10">
      <c r="B304" s="197" t="s">
        <v>195</v>
      </c>
      <c r="C304" s="371" t="s">
        <v>3</v>
      </c>
      <c r="D304" s="371" t="s">
        <v>3</v>
      </c>
      <c r="E304" s="199" t="s">
        <v>3</v>
      </c>
      <c r="F304" s="153"/>
      <c r="G304" s="14"/>
      <c r="I304" s="14"/>
    </row>
    <row r="305" spans="2:10">
      <c r="B305" s="159" t="s">
        <v>196</v>
      </c>
      <c r="C305" s="170">
        <v>0</v>
      </c>
      <c r="D305" s="170">
        <v>0</v>
      </c>
      <c r="E305" s="170">
        <v>0</v>
      </c>
      <c r="F305" s="153"/>
      <c r="G305" s="209"/>
      <c r="H305" s="147"/>
      <c r="I305" s="147"/>
      <c r="J305" s="147"/>
    </row>
    <row r="306" spans="2:10">
      <c r="B306" s="159" t="s">
        <v>197</v>
      </c>
      <c r="C306" s="170">
        <v>309416213</v>
      </c>
      <c r="D306" s="170">
        <v>8776421.6999999993</v>
      </c>
      <c r="E306" s="170">
        <v>34439209.549999997</v>
      </c>
      <c r="F306" s="153"/>
      <c r="G306" s="14"/>
      <c r="I306" s="14"/>
    </row>
    <row r="307" spans="2:10">
      <c r="B307" s="159" t="s">
        <v>198</v>
      </c>
      <c r="C307" s="170">
        <v>19700000</v>
      </c>
      <c r="D307" s="170">
        <v>1386490</v>
      </c>
      <c r="E307" s="170">
        <v>1386490</v>
      </c>
      <c r="F307" s="153"/>
      <c r="G307" s="14"/>
      <c r="I307" s="14"/>
    </row>
    <row r="308" spans="2:10">
      <c r="B308" s="159" t="s">
        <v>199</v>
      </c>
      <c r="C308" s="170">
        <v>0</v>
      </c>
      <c r="D308" s="170">
        <v>0</v>
      </c>
      <c r="E308" s="170">
        <v>0</v>
      </c>
      <c r="F308" s="153"/>
      <c r="G308" s="14"/>
      <c r="I308" s="14"/>
    </row>
    <row r="309" spans="2:10">
      <c r="B309" s="159" t="s">
        <v>533</v>
      </c>
      <c r="C309" s="170">
        <v>211752236</v>
      </c>
      <c r="D309" s="170">
        <v>30899634.149999999</v>
      </c>
      <c r="E309" s="170">
        <v>46061240</v>
      </c>
      <c r="F309" s="153"/>
      <c r="G309" s="14"/>
      <c r="I309" s="14"/>
    </row>
    <row r="310" spans="2:10">
      <c r="B310" s="159" t="s">
        <v>201</v>
      </c>
      <c r="C310" s="170">
        <v>0</v>
      </c>
      <c r="D310" s="170">
        <v>0</v>
      </c>
      <c r="E310" s="170">
        <v>0</v>
      </c>
      <c r="F310" s="153"/>
      <c r="G310" s="14"/>
      <c r="I310" s="14"/>
    </row>
    <row r="311" spans="2:10">
      <c r="B311" s="159" t="s">
        <v>202</v>
      </c>
      <c r="C311" s="170">
        <v>0</v>
      </c>
      <c r="D311" s="170">
        <v>0</v>
      </c>
      <c r="E311" s="170">
        <v>0</v>
      </c>
      <c r="F311" s="153"/>
      <c r="G311" s="14"/>
      <c r="I311" s="14"/>
    </row>
    <row r="312" spans="2:10">
      <c r="B312" s="159" t="s">
        <v>203</v>
      </c>
      <c r="C312" s="170">
        <v>0</v>
      </c>
      <c r="D312" s="170">
        <v>0</v>
      </c>
      <c r="E312" s="170">
        <v>0</v>
      </c>
      <c r="F312" s="153"/>
      <c r="G312" s="14"/>
      <c r="I312" s="14"/>
    </row>
    <row r="313" spans="2:10">
      <c r="B313" s="159" t="s">
        <v>204</v>
      </c>
      <c r="C313" s="170">
        <v>0</v>
      </c>
      <c r="D313" s="170">
        <v>0</v>
      </c>
      <c r="E313" s="170">
        <v>0</v>
      </c>
      <c r="F313" s="153"/>
      <c r="G313" s="14"/>
      <c r="I313" s="14"/>
    </row>
    <row r="314" spans="2:10">
      <c r="B314" s="159" t="s">
        <v>205</v>
      </c>
      <c r="C314" s="170">
        <v>0</v>
      </c>
      <c r="D314" s="170">
        <v>0</v>
      </c>
      <c r="E314" s="170">
        <v>0</v>
      </c>
      <c r="F314" s="153"/>
      <c r="G314" s="14"/>
      <c r="I314" s="14"/>
    </row>
    <row r="315" spans="2:10">
      <c r="B315" s="159" t="s">
        <v>206</v>
      </c>
      <c r="C315" s="170">
        <v>11397425</v>
      </c>
      <c r="D315" s="170">
        <v>0</v>
      </c>
      <c r="E315" s="170">
        <v>0</v>
      </c>
      <c r="F315" s="153"/>
      <c r="G315" s="14"/>
      <c r="I315" s="14"/>
    </row>
    <row r="316" spans="2:10">
      <c r="B316" s="159" t="s">
        <v>207</v>
      </c>
      <c r="C316" s="170">
        <v>204042103</v>
      </c>
      <c r="D316" s="170">
        <v>11845657.9</v>
      </c>
      <c r="E316" s="170">
        <v>11845657.9</v>
      </c>
      <c r="F316" s="153"/>
      <c r="G316" s="14"/>
      <c r="I316" s="14"/>
    </row>
    <row r="317" spans="2:10">
      <c r="B317" s="159" t="s">
        <v>208</v>
      </c>
      <c r="C317" s="170">
        <v>0</v>
      </c>
      <c r="D317" s="170">
        <v>0</v>
      </c>
      <c r="E317" s="170">
        <v>0</v>
      </c>
      <c r="F317" s="153"/>
      <c r="G317" s="147"/>
      <c r="H317" s="147"/>
      <c r="I317" s="147"/>
      <c r="J317" s="147"/>
    </row>
    <row r="318" spans="2:10">
      <c r="B318" s="159" t="s">
        <v>209</v>
      </c>
      <c r="C318" s="170">
        <v>0</v>
      </c>
      <c r="D318" s="170">
        <v>5388947.5</v>
      </c>
      <c r="E318" s="170">
        <v>5388947.5</v>
      </c>
      <c r="F318" s="153"/>
      <c r="G318" s="14"/>
      <c r="I318" s="14"/>
    </row>
    <row r="319" spans="2:10">
      <c r="B319" s="159" t="s">
        <v>210</v>
      </c>
      <c r="C319" s="170">
        <v>0</v>
      </c>
      <c r="D319" s="170">
        <v>0</v>
      </c>
      <c r="E319" s="170">
        <v>0</v>
      </c>
      <c r="F319" s="153"/>
      <c r="G319" s="14"/>
      <c r="I319" s="14"/>
    </row>
    <row r="320" spans="2:10">
      <c r="B320" s="159" t="s">
        <v>211</v>
      </c>
      <c r="C320" s="170">
        <v>0</v>
      </c>
      <c r="D320" s="170">
        <v>0</v>
      </c>
      <c r="E320" s="170">
        <v>0</v>
      </c>
      <c r="F320" s="153"/>
      <c r="G320" s="14"/>
      <c r="I320" s="14"/>
    </row>
    <row r="321" spans="2:10">
      <c r="B321" s="159" t="s">
        <v>212</v>
      </c>
      <c r="C321" s="170">
        <v>0</v>
      </c>
      <c r="D321" s="170">
        <v>0</v>
      </c>
      <c r="E321" s="170">
        <v>0</v>
      </c>
      <c r="F321" s="153"/>
      <c r="G321" s="14"/>
      <c r="I321" s="14"/>
    </row>
    <row r="322" spans="2:10">
      <c r="B322" s="159" t="s">
        <v>213</v>
      </c>
      <c r="C322" s="170">
        <v>72223603</v>
      </c>
      <c r="D322" s="170">
        <v>41150015.25</v>
      </c>
      <c r="E322" s="170">
        <v>52030492.5</v>
      </c>
      <c r="F322" s="153"/>
      <c r="G322" s="14"/>
      <c r="I322" s="14"/>
    </row>
    <row r="323" spans="2:10">
      <c r="B323" s="159" t="s">
        <v>214</v>
      </c>
      <c r="C323" s="170">
        <v>0</v>
      </c>
      <c r="D323" s="170">
        <v>0</v>
      </c>
      <c r="E323" s="170">
        <v>0</v>
      </c>
      <c r="F323" s="153"/>
      <c r="G323" s="14"/>
      <c r="I323" s="14"/>
    </row>
    <row r="324" spans="2:10">
      <c r="B324" s="159" t="s">
        <v>215</v>
      </c>
      <c r="C324" s="170">
        <v>5000000</v>
      </c>
      <c r="D324" s="170">
        <v>0</v>
      </c>
      <c r="E324" s="170">
        <v>0</v>
      </c>
      <c r="F324" s="153"/>
      <c r="G324" s="14"/>
      <c r="I324" s="14"/>
    </row>
    <row r="325" spans="2:10">
      <c r="B325" s="159" t="s">
        <v>216</v>
      </c>
      <c r="C325" s="170">
        <v>0</v>
      </c>
      <c r="D325" s="170">
        <v>0</v>
      </c>
      <c r="E325" s="170">
        <v>0</v>
      </c>
      <c r="F325" s="153"/>
      <c r="G325" s="14"/>
      <c r="I325" s="14"/>
    </row>
    <row r="326" spans="2:10">
      <c r="B326" s="159"/>
      <c r="C326" s="170">
        <v>0</v>
      </c>
      <c r="D326" s="170">
        <v>0</v>
      </c>
      <c r="E326" s="170">
        <v>0</v>
      </c>
      <c r="F326" s="153"/>
      <c r="G326" s="14"/>
      <c r="I326" s="14"/>
    </row>
    <row r="327" spans="2:10">
      <c r="B327" s="162" t="s">
        <v>217</v>
      </c>
      <c r="C327" s="170">
        <v>0</v>
      </c>
      <c r="D327" s="170">
        <v>0</v>
      </c>
      <c r="E327" s="170">
        <v>0</v>
      </c>
      <c r="F327" s="153"/>
      <c r="G327" s="14"/>
      <c r="I327" s="14"/>
    </row>
    <row r="328" spans="2:10">
      <c r="B328" s="159" t="s">
        <v>218</v>
      </c>
      <c r="C328" s="170">
        <v>0</v>
      </c>
      <c r="D328" s="170">
        <v>0</v>
      </c>
      <c r="E328" s="170">
        <v>0</v>
      </c>
      <c r="F328" s="153"/>
      <c r="G328" s="147"/>
      <c r="H328" s="147"/>
      <c r="I328" s="147"/>
      <c r="J328" s="147"/>
    </row>
    <row r="329" spans="2:10">
      <c r="B329" s="159" t="s">
        <v>219</v>
      </c>
      <c r="C329" s="170">
        <v>0</v>
      </c>
      <c r="D329" s="170">
        <v>0</v>
      </c>
      <c r="E329" s="170">
        <v>0</v>
      </c>
      <c r="F329" s="153"/>
      <c r="G329" s="14"/>
      <c r="I329" s="14"/>
    </row>
    <row r="330" spans="2:10">
      <c r="B330" s="159" t="s">
        <v>220</v>
      </c>
      <c r="C330" s="170">
        <v>0</v>
      </c>
      <c r="D330" s="170">
        <v>0</v>
      </c>
      <c r="E330" s="170">
        <v>0</v>
      </c>
      <c r="F330" s="153"/>
      <c r="G330" s="14"/>
      <c r="I330" s="14"/>
    </row>
    <row r="331" spans="2:10">
      <c r="B331" s="159" t="s">
        <v>221</v>
      </c>
      <c r="C331" s="170">
        <v>0</v>
      </c>
      <c r="D331" s="170">
        <v>0</v>
      </c>
      <c r="E331" s="170">
        <v>0</v>
      </c>
      <c r="F331" s="153"/>
      <c r="G331" s="14"/>
      <c r="I331" s="14"/>
    </row>
    <row r="332" spans="2:10">
      <c r="B332" s="159" t="s">
        <v>222</v>
      </c>
      <c r="C332" s="170">
        <v>0</v>
      </c>
      <c r="D332" s="170">
        <v>0</v>
      </c>
      <c r="E332" s="170">
        <v>0</v>
      </c>
      <c r="F332" s="153"/>
      <c r="G332" s="14"/>
      <c r="I332" s="14"/>
    </row>
    <row r="333" spans="2:10">
      <c r="B333" s="165"/>
      <c r="C333" s="170"/>
      <c r="D333" s="170">
        <v>0</v>
      </c>
      <c r="E333" s="170">
        <v>0</v>
      </c>
      <c r="F333" s="153"/>
      <c r="G333" s="14"/>
      <c r="I333" s="14"/>
    </row>
    <row r="334" spans="2:10" s="147" customFormat="1" ht="17">
      <c r="B334" s="162" t="s">
        <v>42</v>
      </c>
      <c r="C334" s="204">
        <f>SUM(C305:C333)</f>
        <v>833531580</v>
      </c>
      <c r="D334" s="204">
        <f t="shared" ref="D334:E334" si="6">SUM(D305:D333)</f>
        <v>99447166.5</v>
      </c>
      <c r="E334" s="204">
        <f t="shared" si="6"/>
        <v>151152037.44999999</v>
      </c>
      <c r="F334" s="164"/>
      <c r="G334" s="14"/>
      <c r="H334" s="14"/>
      <c r="I334" s="14"/>
      <c r="J334" s="14"/>
    </row>
    <row r="335" spans="2:10">
      <c r="D335" s="149"/>
      <c r="E335" s="153"/>
      <c r="F335" s="153"/>
      <c r="G335" s="14"/>
      <c r="I335" s="14"/>
    </row>
    <row r="336" spans="2:10">
      <c r="D336" s="149"/>
      <c r="E336" s="153"/>
      <c r="F336" s="153"/>
      <c r="G336" s="14"/>
      <c r="I336" s="14"/>
    </row>
    <row r="337" spans="2:10">
      <c r="D337" s="149"/>
      <c r="E337" s="153"/>
      <c r="F337" s="153"/>
      <c r="G337" s="14"/>
      <c r="I337" s="14"/>
    </row>
    <row r="338" spans="2:10" ht="14.5">
      <c r="B338" s="182" t="s">
        <v>223</v>
      </c>
      <c r="C338" s="46"/>
      <c r="D338" s="46"/>
      <c r="E338" s="153"/>
      <c r="F338" s="153"/>
      <c r="G338" s="14"/>
      <c r="I338" s="14"/>
    </row>
    <row r="339" spans="2:10" ht="14.5">
      <c r="B339" s="184"/>
      <c r="C339" s="46"/>
      <c r="D339" s="46"/>
      <c r="E339" s="153"/>
      <c r="F339" s="153"/>
      <c r="G339" s="14"/>
      <c r="I339" s="14"/>
    </row>
    <row r="340" spans="2:10">
      <c r="B340" s="185"/>
      <c r="C340" s="371" t="s">
        <v>494</v>
      </c>
      <c r="D340" s="371" t="s">
        <v>495</v>
      </c>
      <c r="E340" s="371" t="s">
        <v>880</v>
      </c>
      <c r="F340" s="153"/>
      <c r="G340" s="14"/>
      <c r="I340" s="14"/>
    </row>
    <row r="341" spans="2:10">
      <c r="B341" s="212"/>
      <c r="C341" s="371" t="s">
        <v>3</v>
      </c>
      <c r="D341" s="371" t="s">
        <v>3</v>
      </c>
      <c r="E341" s="199" t="s">
        <v>3</v>
      </c>
      <c r="F341" s="153"/>
      <c r="G341" s="14"/>
      <c r="I341" s="14"/>
    </row>
    <row r="342" spans="2:10" ht="14.5">
      <c r="B342" s="159" t="s">
        <v>224</v>
      </c>
      <c r="C342" s="170">
        <v>0</v>
      </c>
      <c r="D342" s="46">
        <v>0</v>
      </c>
      <c r="E342" s="170">
        <v>0</v>
      </c>
      <c r="F342" s="153"/>
      <c r="G342" s="147"/>
      <c r="H342" s="147"/>
      <c r="I342" s="147"/>
      <c r="J342" s="147"/>
    </row>
    <row r="343" spans="2:10">
      <c r="B343" s="159" t="s">
        <v>225</v>
      </c>
      <c r="C343" s="170">
        <v>0</v>
      </c>
      <c r="D343" s="213">
        <v>0</v>
      </c>
      <c r="E343" s="170">
        <v>0</v>
      </c>
      <c r="F343" s="153"/>
    </row>
    <row r="344" spans="2:10">
      <c r="B344" s="159" t="s">
        <v>226</v>
      </c>
      <c r="C344" s="170">
        <v>0</v>
      </c>
      <c r="D344" s="213">
        <v>0</v>
      </c>
      <c r="E344" s="170">
        <v>0</v>
      </c>
      <c r="F344" s="153"/>
    </row>
    <row r="345" spans="2:10" ht="14.5">
      <c r="B345" s="159"/>
      <c r="C345" s="170"/>
      <c r="D345" s="213"/>
      <c r="E345" s="170"/>
      <c r="F345" s="153"/>
      <c r="G345"/>
      <c r="H345"/>
    </row>
    <row r="346" spans="2:10" s="147" customFormat="1" ht="14.5">
      <c r="B346" s="162" t="s">
        <v>42</v>
      </c>
      <c r="C346" s="158">
        <f>SUM(C342:C345)</f>
        <v>0</v>
      </c>
      <c r="D346" s="158">
        <v>0</v>
      </c>
      <c r="E346" s="158">
        <v>0</v>
      </c>
      <c r="F346" s="164"/>
      <c r="G346"/>
      <c r="H346"/>
      <c r="I346" s="153"/>
      <c r="J346" s="14"/>
    </row>
    <row r="347" spans="2:10">
      <c r="D347" s="149"/>
      <c r="E347" s="153"/>
      <c r="F347" s="153"/>
      <c r="G347" s="14"/>
      <c r="I347" s="14"/>
    </row>
    <row r="348" spans="2:10">
      <c r="D348" s="149"/>
      <c r="E348" s="153"/>
      <c r="F348" s="153"/>
      <c r="G348" s="142"/>
      <c r="I348" s="14"/>
    </row>
    <row r="349" spans="2:10" ht="14.5">
      <c r="B349" s="182" t="s">
        <v>506</v>
      </c>
      <c r="C349" s="46"/>
      <c r="D349" s="46"/>
      <c r="E349" s="153"/>
      <c r="F349" s="153"/>
      <c r="G349" s="142"/>
      <c r="I349" s="14"/>
    </row>
    <row r="350" spans="2:10" ht="14.5">
      <c r="B350" s="195"/>
      <c r="C350" s="46"/>
      <c r="D350" s="46"/>
      <c r="E350" s="153"/>
      <c r="F350" s="153"/>
      <c r="G350" s="142"/>
      <c r="I350" s="14"/>
    </row>
    <row r="351" spans="2:10">
      <c r="B351" s="185"/>
      <c r="C351" s="371" t="s">
        <v>494</v>
      </c>
      <c r="D351" s="371" t="s">
        <v>495</v>
      </c>
      <c r="E351" s="371" t="s">
        <v>880</v>
      </c>
      <c r="F351" s="153"/>
      <c r="G351" s="142"/>
      <c r="I351" s="14"/>
    </row>
    <row r="352" spans="2:10">
      <c r="B352" s="185"/>
      <c r="C352" s="371" t="s">
        <v>3</v>
      </c>
      <c r="D352" s="371" t="s">
        <v>3</v>
      </c>
      <c r="E352" s="199" t="s">
        <v>3</v>
      </c>
      <c r="F352" s="153"/>
      <c r="G352" s="142"/>
      <c r="I352" s="14"/>
    </row>
    <row r="353" spans="2:10">
      <c r="B353" s="159" t="s">
        <v>227</v>
      </c>
      <c r="C353" s="170">
        <v>0</v>
      </c>
      <c r="D353" s="170">
        <v>0</v>
      </c>
      <c r="E353" s="170">
        <v>0</v>
      </c>
      <c r="F353" s="153"/>
      <c r="G353" s="142"/>
      <c r="I353" s="14"/>
    </row>
    <row r="354" spans="2:10">
      <c r="B354" s="159" t="s">
        <v>228</v>
      </c>
      <c r="C354" s="170">
        <v>0</v>
      </c>
      <c r="D354" s="170">
        <v>0</v>
      </c>
      <c r="E354" s="170">
        <v>0</v>
      </c>
      <c r="F354" s="153"/>
      <c r="G354" s="142"/>
      <c r="I354" s="14"/>
    </row>
    <row r="355" spans="2:10">
      <c r="B355" s="159" t="s">
        <v>229</v>
      </c>
      <c r="C355" s="170">
        <v>0</v>
      </c>
      <c r="D355" s="170">
        <v>0</v>
      </c>
      <c r="E355" s="170">
        <v>0</v>
      </c>
      <c r="F355" s="153"/>
      <c r="G355" s="14"/>
      <c r="I355" s="14"/>
    </row>
    <row r="356" spans="2:10">
      <c r="B356" s="159" t="s">
        <v>230</v>
      </c>
      <c r="C356" s="170">
        <v>0</v>
      </c>
      <c r="D356" s="170">
        <v>0</v>
      </c>
      <c r="E356" s="170">
        <v>0</v>
      </c>
      <c r="F356" s="153"/>
      <c r="G356" s="217"/>
      <c r="I356" s="14"/>
    </row>
    <row r="357" spans="2:10" s="147" customFormat="1">
      <c r="B357" s="162" t="s">
        <v>42</v>
      </c>
      <c r="C357" s="158">
        <f>SUM(C353:C356)</f>
        <v>0</v>
      </c>
      <c r="D357" s="158">
        <f t="shared" ref="D357" si="7">SUM(D353:D356)</f>
        <v>0</v>
      </c>
      <c r="E357" s="158">
        <v>0</v>
      </c>
      <c r="F357" s="164"/>
      <c r="G357" s="14"/>
      <c r="H357" s="14"/>
      <c r="I357" s="14"/>
      <c r="J357" s="14"/>
    </row>
    <row r="358" spans="2:10">
      <c r="D358" s="149"/>
      <c r="E358" s="153"/>
      <c r="F358" s="153"/>
      <c r="G358" s="14"/>
      <c r="I358" s="14"/>
    </row>
    <row r="359" spans="2:10">
      <c r="D359" s="149"/>
      <c r="E359" s="153"/>
      <c r="F359" s="153"/>
      <c r="G359" s="14"/>
      <c r="I359" s="14"/>
    </row>
    <row r="360" spans="2:10" ht="14.5">
      <c r="B360" s="156" t="s">
        <v>231</v>
      </c>
      <c r="C360" s="46"/>
      <c r="D360" s="46"/>
      <c r="E360" s="153"/>
      <c r="F360" s="153"/>
      <c r="G360" s="14"/>
      <c r="I360" s="14"/>
    </row>
    <row r="361" spans="2:10" ht="14.5">
      <c r="B361" s="195"/>
      <c r="C361" s="46"/>
      <c r="D361" s="46"/>
      <c r="E361" s="153"/>
      <c r="F361" s="153"/>
      <c r="G361" s="147"/>
      <c r="H361" s="147"/>
      <c r="I361" s="147"/>
      <c r="J361" s="147"/>
    </row>
    <row r="362" spans="2:10">
      <c r="B362" s="185"/>
      <c r="C362" s="371" t="s">
        <v>494</v>
      </c>
      <c r="D362" s="371" t="s">
        <v>495</v>
      </c>
      <c r="E362" s="371" t="s">
        <v>880</v>
      </c>
      <c r="F362" s="153"/>
    </row>
    <row r="363" spans="2:10">
      <c r="B363" s="185"/>
      <c r="C363" s="371" t="s">
        <v>3</v>
      </c>
      <c r="D363" s="371" t="s">
        <v>3</v>
      </c>
      <c r="E363" s="199" t="s">
        <v>3</v>
      </c>
      <c r="F363" s="153"/>
    </row>
    <row r="364" spans="2:10" ht="14.5">
      <c r="B364" s="159" t="s">
        <v>232</v>
      </c>
      <c r="C364" s="170"/>
      <c r="D364" s="170"/>
      <c r="E364" s="170"/>
      <c r="F364" s="153"/>
      <c r="G364"/>
    </row>
    <row r="365" spans="2:10" ht="14.5">
      <c r="B365" s="159" t="s">
        <v>233</v>
      </c>
      <c r="C365" s="170">
        <v>0</v>
      </c>
      <c r="D365" s="170">
        <v>0</v>
      </c>
      <c r="E365" s="170">
        <v>0</v>
      </c>
      <c r="F365" s="153"/>
      <c r="G365"/>
    </row>
    <row r="366" spans="2:10">
      <c r="B366" s="159" t="s">
        <v>234</v>
      </c>
      <c r="C366" s="170">
        <v>0</v>
      </c>
      <c r="D366" s="170">
        <v>0</v>
      </c>
      <c r="E366" s="170">
        <v>0</v>
      </c>
      <c r="F366" s="153"/>
      <c r="G366" s="14"/>
      <c r="I366" s="14"/>
    </row>
    <row r="367" spans="2:10">
      <c r="B367" s="159" t="s">
        <v>235</v>
      </c>
      <c r="C367" s="170">
        <v>0</v>
      </c>
      <c r="D367" s="170">
        <v>0</v>
      </c>
      <c r="E367" s="170">
        <v>0</v>
      </c>
      <c r="F367" s="153"/>
      <c r="G367" s="14"/>
      <c r="I367" s="14"/>
    </row>
    <row r="368" spans="2:10">
      <c r="B368" s="159" t="s">
        <v>236</v>
      </c>
      <c r="C368" s="170">
        <v>0</v>
      </c>
      <c r="D368" s="170">
        <v>0</v>
      </c>
      <c r="E368" s="170">
        <v>0</v>
      </c>
      <c r="F368" s="153"/>
      <c r="G368" s="14"/>
      <c r="I368" s="14"/>
    </row>
    <row r="369" spans="2:10">
      <c r="B369" s="187" t="s">
        <v>237</v>
      </c>
      <c r="C369" s="170">
        <v>604875533</v>
      </c>
      <c r="D369" s="170">
        <f>92043833-17193076</f>
        <v>74850757</v>
      </c>
      <c r="E369" s="170">
        <f>154048555.2-17193076</f>
        <v>136855479.19999999</v>
      </c>
      <c r="F369" s="153"/>
      <c r="G369" s="14"/>
      <c r="I369" s="14"/>
    </row>
    <row r="370" spans="2:10">
      <c r="B370" s="187" t="s">
        <v>238</v>
      </c>
      <c r="C370" s="170">
        <v>0</v>
      </c>
      <c r="D370" s="170">
        <v>0</v>
      </c>
      <c r="E370" s="170"/>
      <c r="F370" s="153"/>
      <c r="G370" s="147"/>
      <c r="H370" s="147"/>
      <c r="I370" s="147"/>
      <c r="J370" s="147"/>
    </row>
    <row r="371" spans="2:10" s="147" customFormat="1" ht="17">
      <c r="B371" s="162" t="s">
        <v>42</v>
      </c>
      <c r="C371" s="204">
        <f>SUM(C364:C370)</f>
        <v>604875533</v>
      </c>
      <c r="D371" s="204">
        <f t="shared" ref="D371:E371" si="8">SUM(D364:D370)</f>
        <v>74850757</v>
      </c>
      <c r="E371" s="204">
        <f t="shared" si="8"/>
        <v>136855479.19999999</v>
      </c>
      <c r="F371" s="164"/>
      <c r="G371" s="14"/>
      <c r="H371" s="14"/>
      <c r="I371" s="14"/>
      <c r="J371" s="14"/>
    </row>
    <row r="372" spans="2:10">
      <c r="G372" s="14"/>
      <c r="I372" s="14"/>
    </row>
    <row r="373" spans="2:10">
      <c r="C373" s="149">
        <f>C371+C334+C287+C237</f>
        <v>2374612915.4000001</v>
      </c>
      <c r="D373" s="149">
        <f>D371+D334+D287+D237</f>
        <v>195097656.94999999</v>
      </c>
      <c r="G373" s="14"/>
      <c r="I373" s="14"/>
    </row>
    <row r="374" spans="2:10" ht="14.5">
      <c r="B374" s="156" t="s">
        <v>239</v>
      </c>
      <c r="C374" s="46"/>
      <c r="D374" s="46"/>
      <c r="E374" s="46"/>
      <c r="F374"/>
      <c r="G374" s="14"/>
      <c r="I374" s="14"/>
    </row>
    <row r="375" spans="2:10" ht="14.5">
      <c r="B375" s="195"/>
      <c r="C375" s="46"/>
      <c r="D375" s="46"/>
      <c r="E375" s="46"/>
      <c r="F375"/>
      <c r="G375" s="14"/>
      <c r="I375" s="14"/>
    </row>
    <row r="376" spans="2:10" ht="42">
      <c r="B376" s="185"/>
      <c r="C376" s="214" t="s">
        <v>240</v>
      </c>
      <c r="D376" s="371" t="s">
        <v>495</v>
      </c>
      <c r="E376" s="371" t="s">
        <v>880</v>
      </c>
      <c r="F376" s="153"/>
      <c r="G376" s="14"/>
      <c r="I376" s="14"/>
    </row>
    <row r="377" spans="2:10">
      <c r="B377" s="162" t="s">
        <v>507</v>
      </c>
      <c r="C377" s="157"/>
      <c r="D377" s="158" t="s">
        <v>3</v>
      </c>
      <c r="E377" s="157" t="s">
        <v>3</v>
      </c>
      <c r="F377" s="153"/>
      <c r="G377" s="14"/>
      <c r="I377" s="14"/>
    </row>
    <row r="378" spans="2:10">
      <c r="B378" s="31" t="s">
        <v>508</v>
      </c>
      <c r="C378" s="215"/>
      <c r="D378" s="170">
        <v>0</v>
      </c>
      <c r="E378" s="170">
        <v>0</v>
      </c>
      <c r="F378" s="153"/>
      <c r="G378" s="14"/>
      <c r="I378" s="14"/>
    </row>
    <row r="379" spans="2:10">
      <c r="B379" s="31" t="s">
        <v>509</v>
      </c>
      <c r="C379" s="215"/>
      <c r="D379" s="170">
        <v>0</v>
      </c>
      <c r="E379" s="170">
        <v>0</v>
      </c>
      <c r="F379" s="153"/>
      <c r="G379" s="14"/>
      <c r="I379" s="14"/>
    </row>
    <row r="380" spans="2:10">
      <c r="B380" s="31" t="s">
        <v>510</v>
      </c>
      <c r="C380" s="215"/>
      <c r="D380" s="170">
        <v>0</v>
      </c>
      <c r="E380" s="170">
        <v>0</v>
      </c>
      <c r="F380" s="153"/>
      <c r="G380" s="14"/>
      <c r="I380" s="14"/>
    </row>
    <row r="381" spans="2:10">
      <c r="B381" s="31" t="s">
        <v>511</v>
      </c>
      <c r="C381" s="215"/>
      <c r="D381" s="170">
        <v>0</v>
      </c>
      <c r="E381" s="170">
        <v>0</v>
      </c>
      <c r="F381" s="153"/>
      <c r="G381" s="14"/>
      <c r="I381" s="14"/>
    </row>
    <row r="382" spans="2:10">
      <c r="B382" s="31" t="s">
        <v>512</v>
      </c>
      <c r="C382" s="215"/>
      <c r="D382" s="170">
        <v>0</v>
      </c>
      <c r="E382" s="170">
        <v>0</v>
      </c>
      <c r="F382" s="153"/>
      <c r="G382" s="14"/>
      <c r="I382" s="14"/>
    </row>
    <row r="383" spans="2:10">
      <c r="B383" s="31" t="s">
        <v>513</v>
      </c>
      <c r="C383" s="215"/>
      <c r="D383" s="170">
        <v>0</v>
      </c>
      <c r="E383" s="170">
        <v>0</v>
      </c>
      <c r="F383" s="153"/>
      <c r="G383" s="14"/>
      <c r="I383" s="14"/>
    </row>
    <row r="384" spans="2:10">
      <c r="B384" s="216" t="s">
        <v>246</v>
      </c>
      <c r="C384" s="215"/>
      <c r="D384" s="170">
        <v>0</v>
      </c>
      <c r="E384" s="170">
        <v>0</v>
      </c>
      <c r="F384" s="153"/>
      <c r="G384" s="14"/>
      <c r="I384" s="14"/>
    </row>
    <row r="385" spans="2:10">
      <c r="B385" s="31" t="s">
        <v>514</v>
      </c>
      <c r="C385" s="215"/>
      <c r="D385" s="170">
        <v>0</v>
      </c>
      <c r="E385" s="170">
        <v>0</v>
      </c>
      <c r="F385" s="153"/>
      <c r="G385" s="14"/>
      <c r="I385" s="14"/>
    </row>
    <row r="386" spans="2:10">
      <c r="B386" s="31" t="s">
        <v>515</v>
      </c>
      <c r="C386" s="215"/>
      <c r="D386" s="170">
        <v>0</v>
      </c>
      <c r="E386" s="170">
        <v>0</v>
      </c>
      <c r="F386" s="153"/>
      <c r="G386" s="14"/>
      <c r="I386" s="14"/>
    </row>
    <row r="387" spans="2:10">
      <c r="B387" s="31" t="s">
        <v>516</v>
      </c>
      <c r="C387" s="215"/>
      <c r="D387" s="170">
        <v>0</v>
      </c>
      <c r="E387" s="170">
        <v>0</v>
      </c>
      <c r="F387" s="153"/>
      <c r="G387" s="14"/>
      <c r="I387" s="14"/>
    </row>
    <row r="388" spans="2:10">
      <c r="B388" s="31" t="s">
        <v>517</v>
      </c>
      <c r="C388" s="215"/>
      <c r="D388" s="170">
        <v>0</v>
      </c>
      <c r="E388" s="170">
        <v>0</v>
      </c>
      <c r="F388" s="153"/>
      <c r="G388" s="14"/>
      <c r="I388" s="14"/>
    </row>
    <row r="389" spans="2:10">
      <c r="B389" s="31" t="s">
        <v>518</v>
      </c>
      <c r="C389" s="215"/>
      <c r="D389" s="170">
        <v>0</v>
      </c>
      <c r="E389" s="170">
        <v>0</v>
      </c>
      <c r="F389" s="153"/>
      <c r="G389" s="14"/>
      <c r="I389" s="14"/>
    </row>
    <row r="390" spans="2:10" s="147" customFormat="1" ht="17">
      <c r="B390" s="162" t="s">
        <v>42</v>
      </c>
      <c r="C390" s="157"/>
      <c r="D390" s="204">
        <v>0</v>
      </c>
      <c r="E390" s="204">
        <v>0</v>
      </c>
      <c r="G390" s="14"/>
      <c r="H390" s="14"/>
      <c r="I390" s="14"/>
      <c r="J390" s="14"/>
    </row>
    <row r="391" spans="2:10">
      <c r="G391" s="147"/>
      <c r="H391" s="147"/>
      <c r="I391" s="147"/>
      <c r="J391" s="147"/>
    </row>
    <row r="393" spans="2:10" ht="14.5">
      <c r="B393" s="156" t="s">
        <v>266</v>
      </c>
      <c r="C393" s="46"/>
      <c r="D393" s="46"/>
      <c r="E393" s="46"/>
      <c r="F393"/>
    </row>
    <row r="394" spans="2:10" ht="14.5">
      <c r="B394" s="195"/>
      <c r="C394" s="46"/>
      <c r="D394" s="46"/>
      <c r="E394" s="46"/>
      <c r="F394"/>
    </row>
    <row r="395" spans="2:10">
      <c r="B395" s="185"/>
      <c r="C395" s="371" t="s">
        <v>2541</v>
      </c>
      <c r="D395" s="371" t="s">
        <v>880</v>
      </c>
      <c r="E395" s="153"/>
      <c r="F395" s="153"/>
    </row>
    <row r="396" spans="2:10">
      <c r="B396" s="185"/>
      <c r="C396" s="371" t="s">
        <v>3</v>
      </c>
      <c r="D396" s="199" t="s">
        <v>3</v>
      </c>
      <c r="E396" s="153"/>
      <c r="F396" s="153"/>
    </row>
    <row r="397" spans="2:10" ht="15.5">
      <c r="B397" s="159" t="s">
        <v>267</v>
      </c>
      <c r="C397" s="658">
        <v>352320</v>
      </c>
      <c r="D397" s="658">
        <v>137630</v>
      </c>
      <c r="E397" s="153"/>
      <c r="F397" s="153"/>
    </row>
    <row r="398" spans="2:10">
      <c r="B398" s="159" t="s">
        <v>268</v>
      </c>
      <c r="C398" s="170">
        <v>0</v>
      </c>
      <c r="D398" s="170">
        <v>0</v>
      </c>
      <c r="E398" s="153"/>
      <c r="F398" s="153"/>
    </row>
    <row r="399" spans="2:10" s="147" customFormat="1" ht="17">
      <c r="B399" s="162" t="s">
        <v>42</v>
      </c>
      <c r="C399" s="204">
        <f>SUM(C397:C398)</f>
        <v>352320</v>
      </c>
      <c r="D399" s="204">
        <f>SUM(D397:D398)</f>
        <v>137630</v>
      </c>
      <c r="E399" s="164"/>
      <c r="F399" s="164"/>
      <c r="G399" s="152"/>
      <c r="H399" s="14"/>
      <c r="I399" s="153"/>
      <c r="J399" s="14"/>
    </row>
    <row r="400" spans="2:10" ht="15.5">
      <c r="B400" s="5"/>
      <c r="C400" s="46"/>
      <c r="D400" s="46"/>
      <c r="E400" s="153"/>
      <c r="F400" s="153"/>
    </row>
    <row r="401" spans="2:9" ht="15.5">
      <c r="B401" s="218"/>
      <c r="C401" s="46"/>
      <c r="D401" s="46"/>
      <c r="E401" s="153"/>
      <c r="F401" s="153"/>
    </row>
    <row r="402" spans="2:9" ht="14.5">
      <c r="B402" s="182" t="s">
        <v>269</v>
      </c>
      <c r="C402" s="46"/>
      <c r="D402" s="46"/>
      <c r="E402" s="153"/>
      <c r="F402" s="153"/>
    </row>
    <row r="403" spans="2:9" ht="14.5">
      <c r="B403" s="195"/>
      <c r="C403" s="46"/>
      <c r="D403" s="46"/>
      <c r="E403" s="153"/>
      <c r="F403" s="153"/>
    </row>
    <row r="404" spans="2:9">
      <c r="B404" s="185"/>
      <c r="C404" s="371" t="s">
        <v>2541</v>
      </c>
      <c r="D404" s="371" t="s">
        <v>880</v>
      </c>
      <c r="E404" s="153"/>
      <c r="F404" s="153"/>
    </row>
    <row r="405" spans="2:9">
      <c r="B405" s="185"/>
      <c r="C405" s="371" t="s">
        <v>3</v>
      </c>
      <c r="D405" s="199" t="s">
        <v>3</v>
      </c>
      <c r="E405" s="153"/>
      <c r="F405" s="153"/>
    </row>
    <row r="406" spans="2:9">
      <c r="B406" s="159" t="s">
        <v>270</v>
      </c>
      <c r="C406" s="170">
        <v>0</v>
      </c>
      <c r="D406" s="161">
        <v>0</v>
      </c>
      <c r="E406" s="153"/>
      <c r="F406" s="153"/>
    </row>
    <row r="407" spans="2:9">
      <c r="B407" s="159" t="s">
        <v>271</v>
      </c>
      <c r="C407" s="170">
        <v>0</v>
      </c>
      <c r="D407" s="161">
        <v>0</v>
      </c>
      <c r="E407" s="153"/>
      <c r="F407" s="153"/>
    </row>
    <row r="408" spans="2:9">
      <c r="B408" s="159" t="s">
        <v>272</v>
      </c>
      <c r="C408" s="170">
        <v>0</v>
      </c>
      <c r="D408" s="161">
        <v>0</v>
      </c>
      <c r="E408" s="153"/>
      <c r="F408" s="153"/>
    </row>
    <row r="409" spans="2:9">
      <c r="B409" s="162" t="s">
        <v>42</v>
      </c>
      <c r="C409" s="158"/>
      <c r="D409" s="161"/>
      <c r="E409" s="153"/>
      <c r="F409" s="153"/>
    </row>
    <row r="410" spans="2:9">
      <c r="D410" s="149"/>
      <c r="E410" s="153"/>
      <c r="F410" s="153"/>
    </row>
    <row r="411" spans="2:9">
      <c r="D411" s="149"/>
      <c r="E411" s="153"/>
      <c r="F411" s="153"/>
    </row>
    <row r="412" spans="2:9" ht="14.5">
      <c r="B412" s="156" t="s">
        <v>273</v>
      </c>
      <c r="C412" s="46"/>
      <c r="D412" s="46"/>
      <c r="E412" s="153"/>
      <c r="F412" s="153"/>
    </row>
    <row r="413" spans="2:9" ht="14.5">
      <c r="B413" s="195"/>
      <c r="C413" s="46"/>
      <c r="D413" s="46"/>
      <c r="E413" s="153"/>
      <c r="F413" s="153"/>
      <c r="G413"/>
    </row>
    <row r="414" spans="2:9" ht="14.5">
      <c r="B414" s="185"/>
      <c r="C414" s="371" t="s">
        <v>2541</v>
      </c>
      <c r="D414" s="371" t="s">
        <v>880</v>
      </c>
      <c r="E414" s="153"/>
      <c r="F414" s="153"/>
      <c r="G414"/>
    </row>
    <row r="415" spans="2:9">
      <c r="B415" s="185"/>
      <c r="C415" s="371" t="s">
        <v>3</v>
      </c>
      <c r="D415" s="199" t="s">
        <v>3</v>
      </c>
      <c r="E415" s="153"/>
      <c r="F415" s="153"/>
      <c r="G415" s="14"/>
      <c r="I415" s="14"/>
    </row>
    <row r="416" spans="2:9">
      <c r="B416" s="159" t="s">
        <v>274</v>
      </c>
      <c r="C416" s="170">
        <v>0</v>
      </c>
      <c r="D416" s="170">
        <v>0</v>
      </c>
      <c r="E416" s="153"/>
      <c r="F416" s="153"/>
      <c r="G416" s="14"/>
      <c r="I416" s="14"/>
    </row>
    <row r="417" spans="2:10">
      <c r="B417" s="159" t="s">
        <v>275</v>
      </c>
      <c r="C417" s="170">
        <v>0</v>
      </c>
      <c r="D417" s="170">
        <v>0</v>
      </c>
      <c r="E417" s="153"/>
      <c r="F417" s="153"/>
      <c r="G417" s="14"/>
      <c r="I417" s="14"/>
    </row>
    <row r="418" spans="2:10">
      <c r="B418" s="159" t="s">
        <v>276</v>
      </c>
      <c r="C418" s="170">
        <v>0</v>
      </c>
      <c r="D418" s="170">
        <v>0</v>
      </c>
      <c r="E418" s="153"/>
      <c r="F418" s="153"/>
      <c r="G418" s="14"/>
      <c r="I418" s="14"/>
    </row>
    <row r="419" spans="2:10">
      <c r="B419" s="159" t="s">
        <v>277</v>
      </c>
      <c r="C419" s="170">
        <v>0</v>
      </c>
      <c r="D419" s="170">
        <v>0</v>
      </c>
      <c r="E419" s="153"/>
      <c r="F419" s="153"/>
      <c r="G419" s="14"/>
      <c r="I419" s="14"/>
    </row>
    <row r="420" spans="2:10" s="147" customFormat="1" ht="17">
      <c r="B420" s="162" t="s">
        <v>42</v>
      </c>
      <c r="C420" s="204">
        <f>SUM(C416:C419)</f>
        <v>0</v>
      </c>
      <c r="D420" s="204">
        <f>SUM(D416:D419)</f>
        <v>0</v>
      </c>
      <c r="E420" s="164"/>
      <c r="F420" s="164"/>
      <c r="G420" s="14"/>
      <c r="H420" s="14"/>
      <c r="I420" s="14"/>
      <c r="J420" s="14"/>
    </row>
    <row r="421" spans="2:10">
      <c r="G421" s="14"/>
      <c r="I421" s="14"/>
    </row>
    <row r="422" spans="2:10">
      <c r="G422" s="14"/>
      <c r="I422" s="14"/>
    </row>
    <row r="423" spans="2:10">
      <c r="G423" s="14"/>
      <c r="I423" s="14"/>
    </row>
    <row r="424" spans="2:10" ht="15">
      <c r="B424" s="219" t="s">
        <v>519</v>
      </c>
      <c r="C424" s="46"/>
      <c r="D424" s="46"/>
      <c r="E424" s="46"/>
      <c r="F424"/>
      <c r="G424" s="14"/>
      <c r="I424" s="14"/>
    </row>
    <row r="425" spans="2:10">
      <c r="B425" s="197" t="s">
        <v>520</v>
      </c>
      <c r="C425" s="199" t="s">
        <v>280</v>
      </c>
      <c r="D425" s="199" t="s">
        <v>281</v>
      </c>
      <c r="E425" s="199" t="s">
        <v>282</v>
      </c>
      <c r="F425" s="220" t="s">
        <v>283</v>
      </c>
      <c r="G425" s="14"/>
      <c r="I425" s="14"/>
    </row>
    <row r="426" spans="2:10">
      <c r="B426" s="162"/>
      <c r="C426" s="157"/>
      <c r="D426" s="157" t="s">
        <v>521</v>
      </c>
      <c r="E426" s="157" t="s">
        <v>3</v>
      </c>
      <c r="F426" s="221" t="s">
        <v>522</v>
      </c>
      <c r="G426" s="14"/>
      <c r="I426" s="14"/>
    </row>
    <row r="427" spans="2:10" ht="15.5">
      <c r="B427" s="222"/>
      <c r="C427" s="223"/>
      <c r="D427" s="224">
        <v>0</v>
      </c>
      <c r="E427" s="157">
        <v>0</v>
      </c>
      <c r="F427" s="225">
        <f>D427-E427</f>
        <v>0</v>
      </c>
      <c r="G427" s="14"/>
      <c r="I427" s="14"/>
    </row>
    <row r="428" spans="2:10" ht="15.5">
      <c r="B428" s="222"/>
      <c r="C428" s="223"/>
      <c r="D428" s="224">
        <v>0</v>
      </c>
      <c r="E428" s="157">
        <v>0</v>
      </c>
      <c r="F428" s="225">
        <f t="shared" ref="F428:F439" si="9">D428-E428</f>
        <v>0</v>
      </c>
      <c r="G428" s="14"/>
      <c r="I428" s="14"/>
    </row>
    <row r="429" spans="2:10" ht="15.5">
      <c r="B429" s="222"/>
      <c r="C429" s="223"/>
      <c r="D429" s="224">
        <v>0</v>
      </c>
      <c r="E429" s="157">
        <v>0</v>
      </c>
      <c r="F429" s="225">
        <f t="shared" si="9"/>
        <v>0</v>
      </c>
      <c r="G429" s="14"/>
      <c r="I429" s="14"/>
    </row>
    <row r="430" spans="2:10" ht="15.5">
      <c r="B430" s="222"/>
      <c r="C430" s="226"/>
      <c r="D430" s="224">
        <v>0</v>
      </c>
      <c r="E430" s="157">
        <v>0</v>
      </c>
      <c r="F430" s="225">
        <f t="shared" si="9"/>
        <v>0</v>
      </c>
      <c r="G430" s="14"/>
      <c r="I430" s="14"/>
    </row>
    <row r="431" spans="2:10" ht="15.5">
      <c r="B431" s="222"/>
      <c r="C431" s="223"/>
      <c r="D431" s="224">
        <v>0</v>
      </c>
      <c r="E431" s="157">
        <v>0</v>
      </c>
      <c r="F431" s="225">
        <f t="shared" si="9"/>
        <v>0</v>
      </c>
      <c r="G431" s="14"/>
      <c r="I431" s="14"/>
    </row>
    <row r="432" spans="2:10" ht="15.5">
      <c r="B432" s="222"/>
      <c r="C432" s="227"/>
      <c r="D432" s="224">
        <v>0</v>
      </c>
      <c r="E432" s="157">
        <v>0</v>
      </c>
      <c r="F432" s="225">
        <f t="shared" si="9"/>
        <v>0</v>
      </c>
      <c r="G432" s="14"/>
      <c r="I432" s="14"/>
    </row>
    <row r="433" spans="2:9" ht="15.5">
      <c r="B433" s="222"/>
      <c r="C433" s="227"/>
      <c r="D433" s="224">
        <v>0</v>
      </c>
      <c r="E433" s="157">
        <v>0</v>
      </c>
      <c r="F433" s="225">
        <f t="shared" si="9"/>
        <v>0</v>
      </c>
      <c r="G433" s="14"/>
      <c r="I433" s="14"/>
    </row>
    <row r="434" spans="2:9" ht="15.5">
      <c r="B434" s="222"/>
      <c r="C434" s="227"/>
      <c r="D434" s="224">
        <v>0</v>
      </c>
      <c r="E434" s="157">
        <v>0</v>
      </c>
      <c r="F434" s="225">
        <f t="shared" si="9"/>
        <v>0</v>
      </c>
      <c r="G434" s="14"/>
      <c r="I434" s="14"/>
    </row>
    <row r="435" spans="2:9" ht="15.5">
      <c r="B435" s="222"/>
      <c r="C435" s="227"/>
      <c r="D435" s="224">
        <v>0</v>
      </c>
      <c r="E435" s="157">
        <v>0</v>
      </c>
      <c r="F435" s="225">
        <f t="shared" si="9"/>
        <v>0</v>
      </c>
      <c r="G435" s="14"/>
      <c r="I435" s="14"/>
    </row>
    <row r="436" spans="2:9" ht="15.5">
      <c r="B436" s="222"/>
      <c r="C436" s="227"/>
      <c r="D436" s="224">
        <v>0</v>
      </c>
      <c r="E436" s="157">
        <v>0</v>
      </c>
      <c r="F436" s="225">
        <f t="shared" si="9"/>
        <v>0</v>
      </c>
      <c r="G436" s="14"/>
      <c r="I436" s="14"/>
    </row>
    <row r="437" spans="2:9" ht="15.5">
      <c r="B437" s="222"/>
      <c r="C437" s="228"/>
      <c r="D437" s="224">
        <v>0</v>
      </c>
      <c r="E437" s="157">
        <v>0</v>
      </c>
      <c r="F437" s="225">
        <f t="shared" si="9"/>
        <v>0</v>
      </c>
      <c r="G437" s="14"/>
      <c r="I437" s="14"/>
    </row>
    <row r="438" spans="2:9" ht="15.5">
      <c r="B438" s="222"/>
      <c r="C438" s="228"/>
      <c r="D438" s="224">
        <v>0</v>
      </c>
      <c r="E438" s="157">
        <v>0</v>
      </c>
      <c r="F438" s="225">
        <f t="shared" si="9"/>
        <v>0</v>
      </c>
      <c r="G438" s="14"/>
      <c r="I438" s="14"/>
    </row>
    <row r="439" spans="2:9" ht="15.5">
      <c r="B439" s="222"/>
      <c r="C439" s="228"/>
      <c r="D439" s="224">
        <v>0</v>
      </c>
      <c r="E439" s="157">
        <v>0</v>
      </c>
      <c r="F439" s="225">
        <f t="shared" si="9"/>
        <v>0</v>
      </c>
      <c r="G439" s="14"/>
      <c r="I439" s="14"/>
    </row>
    <row r="440" spans="2:9" ht="17">
      <c r="B440" s="229" t="s">
        <v>34</v>
      </c>
      <c r="C440" s="157"/>
      <c r="D440" s="230">
        <f>SUM(D427:D439)</f>
        <v>0</v>
      </c>
      <c r="E440" s="230">
        <f t="shared" ref="E440:F440" si="10">SUM(E427:E439)</f>
        <v>0</v>
      </c>
      <c r="F440" s="230">
        <f t="shared" si="10"/>
        <v>0</v>
      </c>
      <c r="G440" s="14"/>
      <c r="I440" s="14"/>
    </row>
    <row r="441" spans="2:9">
      <c r="B441" s="154"/>
      <c r="C441" s="155"/>
      <c r="D441" s="231"/>
      <c r="E441" s="155"/>
      <c r="G441" s="14"/>
      <c r="I441" s="14"/>
    </row>
    <row r="442" spans="2:9" ht="14.5">
      <c r="B442" s="156" t="s">
        <v>287</v>
      </c>
      <c r="C442" s="46"/>
      <c r="D442" s="46"/>
      <c r="E442" s="46"/>
      <c r="F442"/>
      <c r="G442" s="14"/>
      <c r="I442" s="14"/>
    </row>
    <row r="443" spans="2:9" ht="14.5">
      <c r="B443" s="195"/>
      <c r="C443" s="46"/>
      <c r="D443" s="46"/>
      <c r="E443" s="46"/>
      <c r="F443"/>
      <c r="G443" s="14"/>
      <c r="I443" s="14"/>
    </row>
    <row r="444" spans="2:9">
      <c r="B444" s="185"/>
      <c r="C444" s="371" t="s">
        <v>2541</v>
      </c>
      <c r="D444" s="371" t="s">
        <v>880</v>
      </c>
      <c r="E444" s="153"/>
      <c r="F444" s="153"/>
      <c r="G444" s="14"/>
      <c r="I444" s="14"/>
    </row>
    <row r="445" spans="2:9">
      <c r="B445" s="185"/>
      <c r="C445" s="371" t="s">
        <v>3</v>
      </c>
      <c r="D445" s="199" t="s">
        <v>3</v>
      </c>
      <c r="E445" s="153"/>
      <c r="F445" s="153"/>
      <c r="G445" s="14"/>
      <c r="I445" s="14"/>
    </row>
    <row r="446" spans="2:9">
      <c r="B446" s="159" t="s">
        <v>288</v>
      </c>
      <c r="C446" s="170">
        <v>0</v>
      </c>
      <c r="D446" s="170">
        <v>0</v>
      </c>
      <c r="E446" s="153"/>
      <c r="F446" s="153"/>
      <c r="G446" s="14"/>
      <c r="I446" s="14"/>
    </row>
    <row r="447" spans="2:9" ht="17">
      <c r="B447" s="162" t="s">
        <v>42</v>
      </c>
      <c r="C447" s="204">
        <f>SUM(C446)</f>
        <v>0</v>
      </c>
      <c r="D447" s="204">
        <f>SUM(D446)</f>
        <v>0</v>
      </c>
      <c r="E447" s="153"/>
      <c r="F447" s="153"/>
      <c r="G447" s="14"/>
      <c r="I447" s="14"/>
    </row>
    <row r="448" spans="2:9">
      <c r="B448" s="232"/>
      <c r="C448" s="233"/>
      <c r="D448" s="233"/>
      <c r="E448" s="153"/>
      <c r="F448" s="153"/>
      <c r="G448" s="14"/>
      <c r="I448" s="14"/>
    </row>
    <row r="449" spans="2:9">
      <c r="B449" s="232"/>
      <c r="C449" s="233"/>
      <c r="D449" s="233"/>
      <c r="E449" s="153"/>
      <c r="F449" s="153"/>
      <c r="G449" s="14"/>
      <c r="I449" s="14"/>
    </row>
    <row r="450" spans="2:9">
      <c r="B450" s="232"/>
      <c r="C450" s="233"/>
      <c r="D450" s="233"/>
      <c r="E450" s="153"/>
      <c r="F450" s="153"/>
      <c r="G450" s="14"/>
      <c r="I450" s="14"/>
    </row>
    <row r="451" spans="2:9" ht="14.5">
      <c r="B451" s="156" t="s">
        <v>289</v>
      </c>
      <c r="C451" s="46"/>
      <c r="D451" s="46"/>
      <c r="E451" s="153"/>
      <c r="F451" s="153"/>
      <c r="G451" s="14"/>
      <c r="I451" s="14"/>
    </row>
    <row r="452" spans="2:9" ht="14.5">
      <c r="B452" s="195"/>
      <c r="C452" s="46"/>
      <c r="D452" s="46"/>
      <c r="E452" s="153"/>
      <c r="F452" s="153"/>
      <c r="G452" s="14"/>
      <c r="I452" s="14"/>
    </row>
    <row r="453" spans="2:9">
      <c r="B453" s="185"/>
      <c r="C453" s="371" t="s">
        <v>2541</v>
      </c>
      <c r="D453" s="371" t="s">
        <v>880</v>
      </c>
      <c r="E453" s="153"/>
      <c r="F453" s="153"/>
      <c r="G453" s="14"/>
      <c r="I453" s="14"/>
    </row>
    <row r="454" spans="2:9">
      <c r="B454" s="185"/>
      <c r="C454" s="371" t="s">
        <v>3</v>
      </c>
      <c r="D454" s="199" t="s">
        <v>3</v>
      </c>
      <c r="E454" s="153"/>
      <c r="F454" s="153"/>
      <c r="G454" s="14"/>
      <c r="I454" s="14"/>
    </row>
    <row r="455" spans="2:9">
      <c r="B455" s="159" t="s">
        <v>290</v>
      </c>
      <c r="C455" s="161">
        <v>0</v>
      </c>
      <c r="D455" s="161">
        <v>0</v>
      </c>
      <c r="E455" s="153"/>
      <c r="F455" s="153"/>
      <c r="G455" s="14"/>
      <c r="I455" s="14"/>
    </row>
    <row r="456" spans="2:9">
      <c r="B456" s="159" t="s">
        <v>291</v>
      </c>
      <c r="C456" s="161">
        <v>0</v>
      </c>
      <c r="D456" s="161">
        <v>0</v>
      </c>
      <c r="E456" s="153"/>
      <c r="F456" s="153"/>
      <c r="G456" s="14"/>
      <c r="I456" s="14"/>
    </row>
    <row r="457" spans="2:9">
      <c r="B457" s="159" t="s">
        <v>292</v>
      </c>
      <c r="C457" s="161">
        <v>0</v>
      </c>
      <c r="D457" s="161">
        <v>0</v>
      </c>
      <c r="E457" s="153"/>
      <c r="F457" s="153"/>
      <c r="G457" s="14"/>
      <c r="I457" s="14"/>
    </row>
    <row r="458" spans="2:9">
      <c r="B458" s="159" t="s">
        <v>293</v>
      </c>
      <c r="C458" s="161">
        <v>0</v>
      </c>
      <c r="D458" s="161">
        <v>0</v>
      </c>
      <c r="E458" s="153"/>
      <c r="F458" s="153"/>
      <c r="G458" s="14"/>
      <c r="I458" s="14"/>
    </row>
    <row r="459" spans="2:9" ht="17">
      <c r="B459" s="162" t="s">
        <v>42</v>
      </c>
      <c r="C459" s="204">
        <f>SUM(C455:C458)</f>
        <v>0</v>
      </c>
      <c r="D459" s="204">
        <f>SUM(D455:D458)</f>
        <v>0</v>
      </c>
      <c r="E459" s="153"/>
      <c r="F459" s="153"/>
      <c r="G459" s="14"/>
      <c r="I459" s="14"/>
    </row>
    <row r="460" spans="2:9" ht="14.5">
      <c r="B460" s="205"/>
      <c r="C460" s="46"/>
      <c r="D460" s="46"/>
      <c r="E460" s="153"/>
      <c r="F460" s="153"/>
      <c r="G460" s="14"/>
      <c r="I460" s="14"/>
    </row>
    <row r="461" spans="2:9">
      <c r="D461" s="149"/>
      <c r="E461" s="153"/>
      <c r="F461" s="153"/>
      <c r="G461" s="14"/>
      <c r="I461" s="14"/>
    </row>
    <row r="462" spans="2:9">
      <c r="D462" s="149"/>
      <c r="E462" s="153"/>
      <c r="F462" s="153"/>
      <c r="G462" s="14"/>
      <c r="I462" s="14"/>
    </row>
    <row r="463" spans="2:9" ht="14.5">
      <c r="B463" s="781" t="s">
        <v>523</v>
      </c>
      <c r="C463" s="46"/>
      <c r="D463" s="46"/>
      <c r="E463" s="153"/>
      <c r="F463" s="153"/>
      <c r="G463" s="14"/>
      <c r="I463" s="14"/>
    </row>
    <row r="464" spans="2:9" ht="14.5">
      <c r="B464" s="156"/>
      <c r="C464" s="46"/>
      <c r="D464" s="46"/>
      <c r="E464" s="153"/>
      <c r="F464" s="153"/>
      <c r="G464"/>
    </row>
    <row r="465" spans="2:7" ht="14.5">
      <c r="B465" s="156" t="s">
        <v>524</v>
      </c>
      <c r="C465" s="46"/>
      <c r="D465" s="46"/>
      <c r="E465" s="153"/>
      <c r="F465" s="153"/>
      <c r="G465"/>
    </row>
    <row r="466" spans="2:7" ht="15.5">
      <c r="B466" s="5"/>
      <c r="C466" s="46"/>
      <c r="D466" s="46"/>
      <c r="E466" s="153"/>
      <c r="F466" s="153"/>
    </row>
    <row r="467" spans="2:7">
      <c r="B467" s="185"/>
      <c r="C467" s="371" t="s">
        <v>2541</v>
      </c>
      <c r="D467" s="371" t="s">
        <v>880</v>
      </c>
      <c r="E467" s="153"/>
      <c r="F467" s="153"/>
    </row>
    <row r="468" spans="2:7">
      <c r="B468" s="185"/>
      <c r="C468" s="371" t="s">
        <v>3</v>
      </c>
      <c r="D468" s="199" t="s">
        <v>3</v>
      </c>
      <c r="E468" s="153"/>
      <c r="F468" s="153"/>
    </row>
    <row r="469" spans="2:7">
      <c r="B469" s="159" t="s">
        <v>298</v>
      </c>
      <c r="C469" s="170">
        <v>0</v>
      </c>
      <c r="D469" s="170">
        <v>0</v>
      </c>
      <c r="E469" s="153"/>
      <c r="F469" s="153"/>
    </row>
    <row r="470" spans="2:7">
      <c r="B470" s="159" t="s">
        <v>299</v>
      </c>
      <c r="C470" s="170">
        <v>0</v>
      </c>
      <c r="D470" s="170">
        <v>0</v>
      </c>
      <c r="E470" s="153"/>
      <c r="F470" s="153"/>
    </row>
    <row r="471" spans="2:7">
      <c r="B471" s="159" t="s">
        <v>300</v>
      </c>
      <c r="C471" s="170">
        <v>0</v>
      </c>
      <c r="D471" s="170">
        <v>0</v>
      </c>
      <c r="E471" s="153"/>
      <c r="F471" s="153"/>
    </row>
    <row r="472" spans="2:7">
      <c r="B472" s="159" t="s">
        <v>301</v>
      </c>
      <c r="C472" s="170">
        <v>0</v>
      </c>
      <c r="D472" s="170">
        <v>0</v>
      </c>
      <c r="E472" s="153"/>
      <c r="F472" s="153"/>
    </row>
    <row r="473" spans="2:7" ht="17">
      <c r="B473" s="162" t="s">
        <v>42</v>
      </c>
      <c r="C473" s="204">
        <f>SUM(C469:C472)</f>
        <v>0</v>
      </c>
      <c r="D473" s="204">
        <f>SUM(D469:D472)</f>
        <v>0</v>
      </c>
      <c r="E473" s="153"/>
      <c r="F473" s="153"/>
    </row>
    <row r="474" spans="2:7" ht="15.5">
      <c r="B474" s="5"/>
      <c r="C474" s="46"/>
      <c r="D474" s="46"/>
      <c r="E474" s="153"/>
      <c r="F474" s="153"/>
    </row>
    <row r="475" spans="2:7">
      <c r="D475" s="149"/>
      <c r="E475" s="153"/>
      <c r="F475" s="153"/>
    </row>
    <row r="476" spans="2:7" ht="14.5">
      <c r="B476" s="156" t="s">
        <v>525</v>
      </c>
      <c r="C476" s="46"/>
      <c r="D476" s="46"/>
      <c r="E476" s="153"/>
      <c r="F476" s="153"/>
    </row>
    <row r="477" spans="2:7" ht="15.5">
      <c r="B477" s="5"/>
      <c r="C477" s="46"/>
      <c r="D477" s="46"/>
      <c r="E477" s="153"/>
      <c r="F477" s="153"/>
    </row>
    <row r="478" spans="2:7">
      <c r="B478" s="185"/>
      <c r="C478" s="371" t="s">
        <v>2541</v>
      </c>
      <c r="D478" s="371" t="s">
        <v>880</v>
      </c>
      <c r="E478" s="153"/>
      <c r="F478" s="153"/>
    </row>
    <row r="479" spans="2:7">
      <c r="B479" s="197" t="s">
        <v>526</v>
      </c>
      <c r="C479" s="371" t="s">
        <v>3</v>
      </c>
      <c r="D479" s="371" t="s">
        <v>3</v>
      </c>
      <c r="E479" s="153"/>
      <c r="F479" s="153"/>
    </row>
    <row r="480" spans="2:7">
      <c r="B480" s="159"/>
      <c r="C480" s="170">
        <v>0</v>
      </c>
      <c r="D480" s="170">
        <v>0</v>
      </c>
      <c r="E480" s="153"/>
      <c r="F480" s="153"/>
    </row>
    <row r="481" spans="2:6">
      <c r="B481" s="159"/>
      <c r="C481" s="170"/>
      <c r="D481" s="170"/>
      <c r="E481" s="153"/>
      <c r="F481" s="153"/>
    </row>
    <row r="482" spans="2:6">
      <c r="B482" s="162" t="s">
        <v>42</v>
      </c>
      <c r="C482" s="158">
        <f>SUM(C480:C481)</f>
        <v>0</v>
      </c>
      <c r="D482" s="158">
        <f>SUM(D480:D481)</f>
        <v>0</v>
      </c>
      <c r="E482" s="153"/>
      <c r="F482" s="153"/>
    </row>
    <row r="483" spans="2:6">
      <c r="D483" s="149"/>
      <c r="E483" s="153"/>
      <c r="F483" s="153"/>
    </row>
    <row r="484" spans="2:6">
      <c r="D484" s="149"/>
      <c r="E484" s="153"/>
      <c r="F484" s="153"/>
    </row>
    <row r="485" spans="2:6" ht="14.5">
      <c r="B485" s="156" t="s">
        <v>527</v>
      </c>
      <c r="C485" s="46"/>
      <c r="D485" s="46"/>
      <c r="E485" s="153"/>
      <c r="F485" s="153"/>
    </row>
    <row r="486" spans="2:6" ht="15.5">
      <c r="B486" s="5"/>
      <c r="C486" s="46"/>
      <c r="D486" s="46"/>
      <c r="E486" s="153"/>
      <c r="F486" s="153"/>
    </row>
    <row r="487" spans="2:6">
      <c r="B487" s="185"/>
      <c r="C487" s="371" t="s">
        <v>2541</v>
      </c>
      <c r="D487" s="371" t="s">
        <v>880</v>
      </c>
      <c r="E487" s="153"/>
      <c r="F487" s="153"/>
    </row>
    <row r="488" spans="2:6">
      <c r="B488" s="185"/>
      <c r="C488" s="371" t="s">
        <v>3</v>
      </c>
      <c r="D488" s="371" t="s">
        <v>3</v>
      </c>
      <c r="E488" s="153"/>
      <c r="F488" s="153"/>
    </row>
    <row r="489" spans="2:6">
      <c r="B489" s="159" t="s">
        <v>528</v>
      </c>
      <c r="C489" s="170">
        <v>0</v>
      </c>
      <c r="D489" s="170">
        <v>0</v>
      </c>
      <c r="E489" s="153"/>
      <c r="F489" s="153"/>
    </row>
    <row r="490" spans="2:6">
      <c r="B490" s="159" t="s">
        <v>529</v>
      </c>
      <c r="C490" s="170">
        <v>0</v>
      </c>
      <c r="D490" s="170">
        <v>0</v>
      </c>
      <c r="E490" s="153"/>
      <c r="F490" s="153"/>
    </row>
    <row r="491" spans="2:6">
      <c r="B491" s="159" t="s">
        <v>530</v>
      </c>
      <c r="C491" s="170">
        <v>0</v>
      </c>
      <c r="D491" s="170">
        <v>0</v>
      </c>
      <c r="E491" s="153"/>
      <c r="F491" s="153"/>
    </row>
    <row r="492" spans="2:6">
      <c r="B492" s="162" t="s">
        <v>42</v>
      </c>
      <c r="C492" s="158"/>
      <c r="D492" s="158"/>
      <c r="E492" s="153"/>
      <c r="F492" s="153"/>
    </row>
    <row r="493" spans="2:6" ht="15.5">
      <c r="B493" s="5"/>
      <c r="C493" s="46"/>
      <c r="D493" s="46"/>
      <c r="E493" s="46"/>
      <c r="F493"/>
    </row>
    <row r="494" spans="2:6" ht="14.5">
      <c r="B494" s="195"/>
      <c r="C494" s="46"/>
      <c r="D494" s="46"/>
      <c r="E494" s="46"/>
      <c r="F494"/>
    </row>
  </sheetData>
  <mergeCells count="4">
    <mergeCell ref="B111:B112"/>
    <mergeCell ref="B120:B121"/>
    <mergeCell ref="E111:E112"/>
    <mergeCell ref="E120:E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7</vt:i4>
      </vt:variant>
    </vt:vector>
  </HeadingPairs>
  <TitlesOfParts>
    <vt:vector size="35" baseType="lpstr">
      <vt:lpstr>Notes</vt:lpstr>
      <vt:lpstr>Receipts &amp; Payments</vt:lpstr>
      <vt:lpstr>Assets</vt:lpstr>
      <vt:lpstr>Cash flow statement</vt:lpstr>
      <vt:lpstr>Stmt of approp combined</vt:lpstr>
      <vt:lpstr>Stmt of approp Development</vt:lpstr>
      <vt:lpstr>Stmt of approp Recurrent</vt:lpstr>
      <vt:lpstr>ACQUISTION OF ASSETS</vt:lpstr>
      <vt:lpstr>APPROP DEV</vt:lpstr>
      <vt:lpstr>APPROP REC</vt:lpstr>
      <vt:lpstr>PENDING BILLS</vt:lpstr>
      <vt:lpstr>CLASSF-REC</vt:lpstr>
      <vt:lpstr>IMPRESTS Q3</vt:lpstr>
      <vt:lpstr>Sheet2</vt:lpstr>
      <vt:lpstr>IMPRESTS 2</vt:lpstr>
      <vt:lpstr>County own revenue</vt:lpstr>
      <vt:lpstr>Sheet3</vt:lpstr>
      <vt:lpstr>TRANSFERS TO COUNTY ASSEMBLY</vt:lpstr>
      <vt:lpstr>CLASSIFICATION REC</vt:lpstr>
      <vt:lpstr>Clasify DEV</vt:lpstr>
      <vt:lpstr>Analysis</vt:lpstr>
      <vt:lpstr>Annex of Fixed Assets</vt:lpstr>
      <vt:lpstr>Imprests</vt:lpstr>
      <vt:lpstr>Sheet1</vt:lpstr>
      <vt:lpstr>Provisioning Accounts</vt:lpstr>
      <vt:lpstr>Own source</vt:lpstr>
      <vt:lpstr>Programme &amp; Sub-programme</vt:lpstr>
      <vt:lpstr>Dev</vt:lpstr>
      <vt:lpstr>Notes!_Hlk72317779</vt:lpstr>
      <vt:lpstr>Notes!_Hlk72317795</vt:lpstr>
      <vt:lpstr>'Stmt of approp combined'!_Toc444760796</vt:lpstr>
      <vt:lpstr>Notes!_Toc73715670</vt:lpstr>
      <vt:lpstr>Notes!_Toc87613739</vt:lpstr>
      <vt:lpstr>'APPROP REC'!Print_Area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jacinta anyokorit</cp:lastModifiedBy>
  <dcterms:created xsi:type="dcterms:W3CDTF">2006-09-16T00:00:00Z</dcterms:created>
  <dcterms:modified xsi:type="dcterms:W3CDTF">2023-06-20T14:00:12Z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83D3F96CBAEE4F9D96033D7375780D12</vt:lpwstr>
  </property>
  <property fmtid="{D5CDD505-2E9C-101B-9397-08002B2CF9AE}" pid="3" name="KSOProductBuildVer">
    <vt:lpwstr>1033-11.2.0.10463</vt:lpwstr>
  </property>
</Properties>
</file>